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9200" windowHeight="6495" tabRatio="881" firstSheet="11" activeTab="29"/>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9" sheetId="34" r:id="rId34"/>
    <sheet name="18" sheetId="35" r:id="rId35"/>
    <sheet name="Sheet1" sheetId="36" r:id="rId36"/>
  </sheets>
  <externalReferences>
    <externalReference r:id="rId39"/>
    <externalReference r:id="rId40"/>
    <externalReference r:id="rId41"/>
    <externalReference r:id="rId42"/>
  </externalReferences>
  <definedNames>
    <definedName name="_xlfn.COUNTIFS" hidden="1">#NAME?</definedName>
    <definedName name="_xlfn.SUMIFS" hidden="1">#NAME?</definedName>
    <definedName name="Nguyennhan" localSheetId="23">'[3]Nguyen_nhan'!$B$3:$B$16</definedName>
    <definedName name="Nguyennhan" localSheetId="24">'[3]Nguyen_nhan'!$B$3:$B$16</definedName>
    <definedName name="Nguyennhan" localSheetId="25">'[3]Nguyen_nhan'!$B$3:$B$16</definedName>
    <definedName name="Nguyennhan" localSheetId="26">'[3]Nguyen_nhan'!$B$3:$B$16</definedName>
    <definedName name="Nguyennhan" localSheetId="27">'[3]Nguyen_nhan'!$B$3:$B$16</definedName>
    <definedName name="Nguyennhan" localSheetId="28">'[3]Nguyen_nhan'!$B$3:$B$16</definedName>
    <definedName name="Nguyennhan" localSheetId="29">'[3]Nguyen_nhan'!$B$3:$B$16</definedName>
    <definedName name="Nguyennhan" localSheetId="30">'[3]Nguyen_nhan'!$B$3:$B$16</definedName>
    <definedName name="Nguyennhan" localSheetId="31">'[3]Nguyen_nhan'!$B$3:$B$16</definedName>
    <definedName name="Nguyennhan" localSheetId="32">'[3]Nguyen_nhan'!$B$3:$B$16</definedName>
    <definedName name="Nguyennhan" localSheetId="34">'[3]Nguyen_nhan'!$B$3:$B$16</definedName>
    <definedName name="Nguyennhan" localSheetId="33">'[3]Nguyen_nhan'!$B$3:$B$16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'06'!$A$1:$S$63</definedName>
    <definedName name="_xlnm.Print_Area" localSheetId="22">'07'!$A$1:$T$62</definedName>
    <definedName name="_xlnm.Print_Area" localSheetId="23">'08'!$A$1:$N$28</definedName>
    <definedName name="_xlnm.Print_Area" localSheetId="26">'11'!$A$1:$U$29</definedName>
    <definedName name="_xlnm.Print_Area" localSheetId="1">'Mãu BC mien giam 8'!$A$1:$N$36</definedName>
    <definedName name="_xlnm.Print_Area" localSheetId="15">'PT02'!$A$1:$C$40</definedName>
    <definedName name="_xlnm.Print_Area" localSheetId="17">'PT03'!$A$1:$C$43</definedName>
    <definedName name="_xlnm.Print_Area" localSheetId="19">'PT04'!$A$1:$C$41</definedName>
    <definedName name="_xlnm.Print_Titles" localSheetId="21">'06'!$8:$12</definedName>
    <definedName name="_xlnm.Print_Titles" localSheetId="22">'07'!$7:$11</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4">#REF!</definedName>
    <definedName name="TCTD" localSheetId="33">#REF!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<sst xmlns="http://schemas.openxmlformats.org/spreadsheetml/2006/main" count="3745" uniqueCount="751">
  <si>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</si>
  <si>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</si>
  <si>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</si>
  <si>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</si>
  <si>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</si>
  <si>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</si>
  <si>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</si>
  <si>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</si>
  <si>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</si>
  <si>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</si>
  <si>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</si>
  <si>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</si>
  <si>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</si>
  <si>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</si>
  <si>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</si>
  <si>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</si>
  <si>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</si>
  <si>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</si>
  <si>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</si>
  <si>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</si>
  <si>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</si>
  <si>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</si>
  <si>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</si>
  <si>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</si>
  <si>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</si>
  <si>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</si>
  <si>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</si>
  <si>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</si>
  <si>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</si>
  <si>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</si>
  <si>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</si>
  <si>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</si>
  <si>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</si>
  <si>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</si>
  <si>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</si>
  <si>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</si>
  <si>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</si>
  <si>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</si>
  <si>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</si>
  <si>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</si>
  <si>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</si>
  <si>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</si>
  <si>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</si>
  <si>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</si>
  <si>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</si>
  <si>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</si>
  <si>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</si>
  <si>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</si>
  <si>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</si>
  <si>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</si>
  <si>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</si>
  <si>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</si>
  <si>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</si>
  <si>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</si>
  <si>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</si>
  <si>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</si>
  <si>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</si>
  <si>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</si>
  <si>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</si>
  <si>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</si>
  <si>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</si>
  <si>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</si>
  <si>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</si>
  <si>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</si>
  <si>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</si>
  <si>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</si>
  <si>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</si>
  <si>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</si>
  <si>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</si>
  <si>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</si>
  <si>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</si>
  <si>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</si>
  <si>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</si>
  <si>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</si>
  <si>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</si>
  <si>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</si>
  <si>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</si>
  <si>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</si>
  <si>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</si>
  <si>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</si>
  <si>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</si>
  <si>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</si>
  <si>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</si>
  <si>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</si>
  <si>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</si>
  <si>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</si>
  <si>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</si>
  <si>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</si>
  <si>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</si>
  <si>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</si>
  <si>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</si>
  <si>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</si>
  <si>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</si>
  <si>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</si>
  <si>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</si>
  <si>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</si>
  <si>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</si>
  <si>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</si>
  <si>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</si>
  <si>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</si>
  <si>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</si>
  <si>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</si>
  <si>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</si>
  <si>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</si>
  <si>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</si>
  <si>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</si>
  <si>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</si>
  <si>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</si>
  <si>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</si>
  <si>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</si>
  <si>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</si>
  <si>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</si>
  <si>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</si>
  <si>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</si>
  <si>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</si>
  <si>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</si>
  <si>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</si>
  <si>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</si>
  <si>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</si>
  <si>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</si>
  <si>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</si>
  <si>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</si>
  <si>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</si>
  <si>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</si>
  <si>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</si>
  <si>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</si>
  <si>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</si>
  <si>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</si>
  <si>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</si>
  <si>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</si>
  <si>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</si>
  <si>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</si>
  <si>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</si>
  <si>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</si>
  <si>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</si>
  <si>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</si>
  <si>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</si>
  <si>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</si>
  <si>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</si>
  <si>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</si>
  <si>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</si>
  <si>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</si>
  <si>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</si>
  <si>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</si>
  <si>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</si>
  <si>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</si>
  <si>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</si>
  <si>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</si>
  <si>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</si>
  <si>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</si>
  <si>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</si>
  <si>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</si>
  <si>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</si>
  <si>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</si>
  <si>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</si>
  <si>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</si>
  <si>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</si>
  <si>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</si>
  <si>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</si>
  <si>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</si>
  <si>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</si>
  <si>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</si>
  <si>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</si>
  <si>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</si>
  <si>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</si>
  <si>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</si>
  <si>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</si>
  <si>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</si>
  <si>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</si>
  <si>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</si>
  <si>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</si>
  <si>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</si>
  <si>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</si>
  <si>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</si>
  <si>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</si>
  <si>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</si>
  <si>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</si>
  <si>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</si>
  <si>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</si>
  <si>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</si>
  <si>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</si>
  <si>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</si>
  <si>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</si>
  <si>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</si>
  <si>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</si>
  <si>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</si>
  <si>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</si>
  <si>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</si>
  <si>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</si>
  <si>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</si>
  <si>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</si>
  <si>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</si>
  <si>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</si>
  <si>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</si>
  <si>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</si>
  <si>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</si>
  <si>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</si>
  <si>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</si>
  <si>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</si>
  <si>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</si>
  <si>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</si>
  <si>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</si>
  <si>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</si>
  <si>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</si>
  <si>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</si>
  <si>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</si>
  <si>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</si>
  <si>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</si>
  <si>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</si>
  <si>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</si>
  <si>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</si>
  <si>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</si>
  <si>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</si>
  <si>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</si>
  <si>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</si>
  <si>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</si>
  <si>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</si>
  <si>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</si>
  <si>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</si>
  <si>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</si>
  <si>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</si>
  <si>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</si>
  <si>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</si>
  <si>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</si>
  <si>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</si>
  <si>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</si>
  <si>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</si>
  <si>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</si>
  <si>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</si>
  <si>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</si>
  <si>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</si>
  <si>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</si>
  <si>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</si>
  <si>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</si>
  <si>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</si>
  <si>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</si>
  <si>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</si>
  <si>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</si>
  <si>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</si>
  <si>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</si>
  <si>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</si>
  <si>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</si>
  <si>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</si>
  <si>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</si>
  <si>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</si>
  <si>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</si>
  <si>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</si>
  <si>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</si>
  <si>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</si>
  <si>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</si>
  <si>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</si>
  <si>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</si>
  <si>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</si>
  <si>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</si>
  <si>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</si>
  <si>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</si>
  <si>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</si>
  <si>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</si>
  <si>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</si>
  <si>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</si>
  <si>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</si>
  <si>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</si>
  <si>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</si>
  <si>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</si>
  <si>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</si>
  <si>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</si>
  <si>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</si>
  <si>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</si>
  <si>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</si>
  <si>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</si>
  <si>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</si>
  <si>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</si>
  <si>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</si>
  <si>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</si>
  <si>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</si>
  <si>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</si>
  <si>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</si>
  <si>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</si>
  <si>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</si>
  <si>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</si>
  <si>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</si>
  <si>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</si>
  <si>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</si>
  <si>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</si>
  <si>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</si>
  <si>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</si>
  <si>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</si>
  <si>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</si>
  <si>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</si>
  <si>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</si>
  <si>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</si>
  <si>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</si>
  <si>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</si>
  <si>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</si>
  <si>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</si>
  <si>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</si>
  <si>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</si>
  <si>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</si>
  <si>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</si>
  <si>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</si>
  <si>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</si>
  <si>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</si>
  <si>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</si>
  <si>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</si>
  <si>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</si>
  <si>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</si>
  <si>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</si>
  <si>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</si>
  <si>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</si>
  <si>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</si>
  <si>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</si>
  <si>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</si>
  <si>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</si>
  <si>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</si>
  <si>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</si>
  <si>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</si>
  <si>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</si>
  <si>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</si>
  <si>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</si>
  <si>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</si>
  <si>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</si>
  <si>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</si>
  <si>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</si>
  <si>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</si>
  <si>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</si>
  <si>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</si>
  <si>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</si>
  <si>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</si>
  <si>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</si>
  <si>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</si>
  <si>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</si>
  <si>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</si>
  <si>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</si>
  <si>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</si>
  <si>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</si>
  <si>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</si>
  <si>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</si>
  <si>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</si>
  <si>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</si>
  <si>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</si>
  <si>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</si>
  <si>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</si>
  <si>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</si>
  <si>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</si>
  <si>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</si>
  <si>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</si>
  <si>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</si>
  <si>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</si>
  <si>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</si>
  <si>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</si>
  <si>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</si>
  <si>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</si>
  <si>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</si>
  <si>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</si>
  <si>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</si>
  <si>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</si>
  <si>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</si>
  <si>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</si>
  <si>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</si>
  <si>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</si>
  <si>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</si>
  <si>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</si>
  <si>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</si>
  <si>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</si>
  <si>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</si>
  <si>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</si>
  <si>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</si>
  <si>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</si>
  <si>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</si>
  <si>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</si>
  <si>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</si>
  <si>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</si>
  <si>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</si>
  <si>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</si>
  <si>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</si>
  <si>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</si>
  <si>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</si>
  <si>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</si>
  <si>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</si>
  <si>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</si>
  <si>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</si>
  <si>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</si>
  <si>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</si>
  <si>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</si>
  <si>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</si>
  <si>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</si>
  <si>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</si>
  <si>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</si>
  <si>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</si>
  <si>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</si>
  <si>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</si>
  <si>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</si>
  <si>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</si>
  <si>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</si>
  <si>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</si>
  <si>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</si>
  <si>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</si>
  <si>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</si>
  <si>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</si>
  <si>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</si>
  <si>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</si>
  <si>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</si>
  <si>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</si>
  <si>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</si>
  <si>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</si>
  <si>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</si>
  <si>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</si>
  <si>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</si>
  <si>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</si>
  <si>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</si>
  <si>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</si>
  <si>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</si>
  <si>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</si>
  <si>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</si>
  <si>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</si>
  <si>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</si>
  <si>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</si>
  <si>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</si>
  <si>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</si>
  <si>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</si>
  <si>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</si>
  <si>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</si>
  <si>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</si>
  <si>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</si>
  <si>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</si>
  <si>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</si>
  <si>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</si>
  <si>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</si>
  <si>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</si>
  <si>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</si>
  <si>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</si>
  <si>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</si>
  <si>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</si>
  <si>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</si>
  <si>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</si>
  <si>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</si>
  <si>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</si>
  <si>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</si>
  <si>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</si>
  <si>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</si>
  <si>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</si>
  <si>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</si>
  <si>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</si>
  <si>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</si>
  <si>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</si>
  <si>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</si>
  <si>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</si>
  <si>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</si>
  <si>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</si>
  <si>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</si>
  <si>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</si>
  <si>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</si>
  <si>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</si>
  <si>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</si>
  <si>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</si>
  <si>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</si>
  <si>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</si>
  <si>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</si>
  <si>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</si>
  <si>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</si>
  <si>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</si>
  <si>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</si>
  <si>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</si>
  <si>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</si>
  <si>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</si>
  <si>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</si>
  <si>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</si>
  <si>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</si>
  <si>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</si>
  <si>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</si>
  <si>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</si>
  <si>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</si>
  <si>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</si>
  <si>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</si>
  <si>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</si>
  <si>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</si>
  <si>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</si>
  <si>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</si>
  <si>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</si>
  <si>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</si>
  <si>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</si>
  <si>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</si>
  <si>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</si>
  <si>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</si>
  <si>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</si>
  <si>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</si>
  <si>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</si>
  <si>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</si>
  <si>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</si>
  <si>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</si>
  <si>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</si>
  <si>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</si>
  <si>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</si>
  <si>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</si>
  <si>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</si>
  <si>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</si>
  <si>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</si>
  <si>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</si>
  <si>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</si>
  <si>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</si>
  <si>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</si>
  <si>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</si>
  <si>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</si>
  <si>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</si>
  <si>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</si>
  <si>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</si>
  <si>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</si>
  <si>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</si>
  <si>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</si>
  <si>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</si>
  <si>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</si>
  <si>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</si>
  <si>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</si>
  <si>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</si>
  <si>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</si>
  <si>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</si>
  <si>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</si>
  <si>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</si>
  <si>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</si>
  <si>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</si>
  <si>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</si>
  <si>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</si>
  <si>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</si>
  <si>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</si>
  <si>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</si>
  <si>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</si>
  <si>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</si>
  <si>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</si>
  <si>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</si>
  <si>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</si>
  <si>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</si>
  <si>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</si>
  <si>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</si>
  <si>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</si>
  <si>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</si>
  <si>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</si>
  <si>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</si>
  <si>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</si>
  <si>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</si>
  <si>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</si>
  <si>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</si>
  <si>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</si>
  <si>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</si>
  <si>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</si>
  <si>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</si>
  <si>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</si>
  <si>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</si>
  <si>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</si>
  <si>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</si>
  <si>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</si>
  <si>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</si>
  <si>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</si>
  <si>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</si>
  <si>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</si>
  <si>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</si>
  <si>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</si>
  <si>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</si>
  <si>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</si>
  <si>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</si>
  <si>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</si>
  <si>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</si>
  <si>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</si>
  <si>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</si>
  <si>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</si>
  <si>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</si>
  <si>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</si>
  <si>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</si>
  <si>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</si>
  <si>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</si>
  <si>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</si>
  <si>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</si>
  <si>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</si>
  <si>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</si>
  <si>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</si>
  <si>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</si>
  <si>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</si>
  <si>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</si>
  <si>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</si>
  <si>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</si>
  <si>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</si>
  <si>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</si>
  <si>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</si>
  <si>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</si>
  <si>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</si>
  <si>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</si>
  <si>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</si>
  <si>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</si>
  <si>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</si>
  <si>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</si>
  <si>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</si>
  <si>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</si>
  <si>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</si>
  <si>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</si>
  <si>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</si>
  <si>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</si>
  <si>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</si>
  <si>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</si>
  <si>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</si>
  <si>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</si>
  <si>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</si>
  <si>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</si>
  <si>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</si>
  <si>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</si>
  <si>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</si>
  <si>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</si>
  <si>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</si>
  <si>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</si>
  <si>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</si>
  <si>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</si>
  <si>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</si>
  <si>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</si>
  <si>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</si>
  <si>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</si>
  <si>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</si>
  <si>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</si>
  <si>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</si>
  <si>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</si>
  <si>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</si>
  <si>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</si>
  <si>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</si>
  <si>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</si>
  <si>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</si>
  <si>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</si>
  <si>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</si>
  <si>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</si>
  <si>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</si>
  <si>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</si>
  <si>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</si>
  <si>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</si>
  <si>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</si>
  <si>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</si>
  <si>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</si>
  <si>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</si>
  <si>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</si>
  <si>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</si>
  <si>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</si>
  <si>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</si>
  <si>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</si>
  <si>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</si>
  <si>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</si>
  <si>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</si>
  <si>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</si>
  <si>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</si>
  <si>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</si>
  <si>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</si>
  <si>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</si>
  <si>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</si>
  <si>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</si>
  <si>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</si>
  <si>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</si>
  <si>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</si>
  <si>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</si>
  <si>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</si>
  <si>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</si>
  <si>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</si>
  <si>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</si>
  <si>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</si>
  <si>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</si>
  <si>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</si>
  <si>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</si>
  <si>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</si>
  <si>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</si>
  <si>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</si>
  <si>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</si>
  <si>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</si>
  <si>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</si>
  <si>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</si>
  <si>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</si>
  <si>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</si>
  <si>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</si>
  <si>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</si>
  <si>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</si>
  <si>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</si>
  <si>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</si>
  <si>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</si>
  <si>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</si>
  <si>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</si>
  <si>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</si>
  <si>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ngày 26 tháng 6 năm 201513</t>
  </si>
  <si>
    <t>Biểu số: 11/TK-THA</t>
  </si>
  <si>
    <t>Biểu số: 12/TK-THA</t>
  </si>
  <si>
    <t xml:space="preserve"> Viện KSND cấp cao</t>
  </si>
  <si>
    <t>Ngày nhận báo cáo:………………...…</t>
  </si>
  <si>
    <t>Ngày nhận báo cáo:….……………...…</t>
  </si>
  <si>
    <t xml:space="preserve"> Ngày nhận báo cáo:………………...…</t>
  </si>
  <si>
    <t>CTHADS tỉnh Ninh Bình</t>
  </si>
  <si>
    <t>Phạm Xuân Túy</t>
  </si>
  <si>
    <t>Cục THADS tỉnh</t>
  </si>
  <si>
    <t>Vũ Đức Am</t>
  </si>
  <si>
    <t>Bùi Đức Nhượng</t>
  </si>
  <si>
    <t>Giang Văn Minh</t>
  </si>
  <si>
    <t>Trương Thị Hường</t>
  </si>
  <si>
    <t>Nguyễn Văn Tuấn</t>
  </si>
  <si>
    <t>Giang Công Thủy</t>
  </si>
  <si>
    <t>Lê Đình Tâm</t>
  </si>
  <si>
    <t>Các Chi cục</t>
  </si>
  <si>
    <t>Nho Quan</t>
  </si>
  <si>
    <t>Nguyễn Văn Thắng</t>
  </si>
  <si>
    <t>Bùi Văn Thuyết</t>
  </si>
  <si>
    <t>Lê Thị Hải Vân</t>
  </si>
  <si>
    <t>Gia Viễn</t>
  </si>
  <si>
    <t>Nguyễn Phúc Linh</t>
  </si>
  <si>
    <t>Nguyễn Thị Lựu</t>
  </si>
  <si>
    <t>Hoa Lư</t>
  </si>
  <si>
    <t>Hoàng Xuân Hòa</t>
  </si>
  <si>
    <t>Lương Hoàng Đức</t>
  </si>
  <si>
    <t>Tp Ninh Bình</t>
  </si>
  <si>
    <t>Phạm Xuân Tường</t>
  </si>
  <si>
    <t>Đinh Hồng Nguyên</t>
  </si>
  <si>
    <t>Đinh Văn Tấn</t>
  </si>
  <si>
    <t>Bùi Văn Xuân</t>
  </si>
  <si>
    <t>Tp Tam Điệp</t>
  </si>
  <si>
    <t>Nguyễn Ánh Ngọc</t>
  </si>
  <si>
    <t>Yên Mô</t>
  </si>
  <si>
    <t>6.1</t>
  </si>
  <si>
    <t>Nguyễn Mạnh Hùng</t>
  </si>
  <si>
    <t>6.2</t>
  </si>
  <si>
    <t>Lê Vương Quý</t>
  </si>
  <si>
    <t>Yên Khánh</t>
  </si>
  <si>
    <t>7.1</t>
  </si>
  <si>
    <t>Nguyễn Thị Thanh Tâm</t>
  </si>
  <si>
    <t>7.2</t>
  </si>
  <si>
    <t>Nguyễn Thị Thập Lương</t>
  </si>
  <si>
    <t>7.3</t>
  </si>
  <si>
    <t>Tống Sơn Hải</t>
  </si>
  <si>
    <t>Kim Sơn</t>
  </si>
  <si>
    <t>8.1</t>
  </si>
  <si>
    <t>8.2</t>
  </si>
  <si>
    <t>Phạm Hải Sơn</t>
  </si>
  <si>
    <t>Cục THADS</t>
  </si>
  <si>
    <t>thành phố Ninh Bình</t>
  </si>
  <si>
    <t>thành phố Tam Điệp</t>
  </si>
  <si>
    <t>tp Ninh Bình</t>
  </si>
  <si>
    <t>tp Tam Điệp</t>
  </si>
  <si>
    <t>Đinh Ngọc Thuần</t>
  </si>
  <si>
    <t xml:space="preserve">   KẾT QUẢ THI HÀNH ÁN DÂN SỰ TÍNH BẰNG TIỀN</t>
  </si>
  <si>
    <t>NGƯỜI LẬP</t>
  </si>
  <si>
    <t>Nguyễn Tài Tuấn</t>
  </si>
  <si>
    <t>Một việc thụ lý cũ của Chi cục THADS thành phố Tam Điệp Cục THADS tỉnh rút lên thi hành</t>
  </si>
  <si>
    <t>0</t>
  </si>
  <si>
    <t>Nguyễn T Thập Lương</t>
  </si>
  <si>
    <t>7.4</t>
  </si>
  <si>
    <t>v</t>
  </si>
  <si>
    <t>Nguyễn T.K. Phương</t>
  </si>
  <si>
    <t>Phạm Hồng Hạ</t>
  </si>
  <si>
    <t>Phạm Hồng Hà</t>
  </si>
  <si>
    <t>10 tháng / năm 2017</t>
  </si>
  <si>
    <t>Ninh Bình, ngày 02 tháng 8 năm 2017</t>
  </si>
  <si>
    <t>Vũ Hoàng Yến</t>
  </si>
  <si>
    <t>Vũ Thj Cúc Hoa</t>
  </si>
  <si>
    <t>Ninh Bình, ngày 02 tháng  8năm 2017</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</si>
</sst>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
    <numFmt numFmtId="211" formatCode="0.000%"/>
  </numFmts>
  <fonts count="163">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2"/>
      <color indexed="8"/>
      <name val="Times New Roman"/>
      <family val="1"/>
    </font>
    <font>
      <b/>
      <sz val="10"/>
      <name val=".VnTime"/>
      <family val="2"/>
    </font>
    <font>
      <b/>
      <sz val="10"/>
      <color indexed="8"/>
      <name val="Times New Roman"/>
      <family val="1"/>
    </font>
    <font>
      <b/>
      <sz val="12"/>
      <color indexed="8"/>
      <name val="Times New Roman"/>
      <family val="1"/>
    </font>
    <font>
      <sz val="10"/>
      <color indexed="8"/>
      <name val="Times New Roman"/>
      <family val="1"/>
    </font>
    <font>
      <sz val="10"/>
      <color indexed="36"/>
      <name val="Times New Roman"/>
      <family val="1"/>
    </font>
    <font>
      <sz val="10"/>
      <color indexed="3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name val="Cambria"/>
      <family val="1"/>
    </font>
    <font>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2"/>
      <color theme="1"/>
      <name val="Times New Roman"/>
      <family val="1"/>
    </font>
    <font>
      <sz val="10"/>
      <color rgb="FFFF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3"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3"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3"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3"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3"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3"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4"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4"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4"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4"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4"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4"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5"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6" fillId="37" borderId="1" applyNumberFormat="0" applyAlignment="0" applyProtection="0"/>
    <xf numFmtId="0" fontId="45" fillId="38" borderId="2" applyNumberFormat="0" applyAlignment="0" applyProtection="0"/>
    <xf numFmtId="0" fontId="45" fillId="38" borderId="2" applyNumberFormat="0" applyAlignment="0" applyProtection="0"/>
    <xf numFmtId="0" fontId="147"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9"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0"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1"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2"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3" fillId="42" borderId="1" applyNumberFormat="0" applyAlignment="0" applyProtection="0"/>
    <xf numFmtId="0" fontId="52" fillId="9" borderId="2" applyNumberFormat="0" applyAlignment="0" applyProtection="0"/>
    <xf numFmtId="0" fontId="52" fillId="9" borderId="2" applyNumberFormat="0" applyAlignment="0" applyProtection="0"/>
    <xf numFmtId="0" fontId="154"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5"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6"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8"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669">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6" applyNumberFormat="1" applyFont="1" applyFill="1" applyBorder="1" applyAlignment="1" applyProtection="1">
      <alignment horizontal="center" vertical="center"/>
      <protection/>
    </xf>
    <xf numFmtId="49" fontId="0" fillId="47" borderId="0" xfId="138" applyNumberFormat="1" applyFont="1" applyFill="1" applyBorder="1" applyAlignment="1">
      <alignment horizontal="left"/>
      <protection/>
    </xf>
    <xf numFmtId="49" fontId="0" fillId="0" borderId="0" xfId="138" applyNumberFormat="1" applyFont="1">
      <alignment/>
      <protection/>
    </xf>
    <xf numFmtId="49" fontId="0" fillId="0" borderId="0" xfId="138" applyNumberFormat="1">
      <alignment/>
      <protection/>
    </xf>
    <xf numFmtId="49" fontId="0" fillId="0" borderId="0" xfId="138" applyNumberFormat="1" applyFont="1" applyAlignment="1">
      <alignment horizontal="left"/>
      <protection/>
    </xf>
    <xf numFmtId="49" fontId="0" fillId="0" borderId="0" xfId="138" applyNumberFormat="1" applyFont="1" applyBorder="1" applyAlignment="1">
      <alignment wrapText="1"/>
      <protection/>
    </xf>
    <xf numFmtId="49" fontId="20" fillId="0" borderId="0" xfId="138" applyNumberFormat="1" applyFont="1" applyAlignment="1">
      <alignment/>
      <protection/>
    </xf>
    <xf numFmtId="49" fontId="0" fillId="0" borderId="0" xfId="138" applyNumberFormat="1" applyFont="1" applyBorder="1" applyAlignment="1">
      <alignment horizontal="left" wrapText="1"/>
      <protection/>
    </xf>
    <xf numFmtId="49" fontId="23" fillId="0" borderId="0" xfId="138" applyNumberFormat="1" applyFont="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0" fillId="0" borderId="0" xfId="138" applyNumberFormat="1" applyFont="1" applyAlignment="1">
      <alignment horizontal="center"/>
      <protection/>
    </xf>
    <xf numFmtId="49" fontId="0" fillId="0" borderId="0" xfId="138" applyNumberFormat="1" applyFont="1" applyFill="1">
      <alignment/>
      <protection/>
    </xf>
    <xf numFmtId="49" fontId="18" fillId="47" borderId="22" xfId="138" applyNumberFormat="1" applyFont="1" applyFill="1" applyBorder="1" applyAlignment="1">
      <alignment/>
      <protection/>
    </xf>
    <xf numFmtId="49" fontId="12" fillId="0" borderId="20" xfId="138" applyNumberFormat="1" applyFont="1" applyFill="1" applyBorder="1" applyAlignment="1">
      <alignment horizontal="center" vertical="center" wrapText="1"/>
      <protection/>
    </xf>
    <xf numFmtId="49" fontId="59" fillId="48" borderId="20" xfId="138" applyNumberFormat="1" applyFont="1" applyFill="1" applyBorder="1" applyAlignment="1">
      <alignment horizontal="center"/>
      <protection/>
    </xf>
    <xf numFmtId="49" fontId="12" fillId="0" borderId="21" xfId="138" applyNumberFormat="1" applyFont="1" applyFill="1" applyBorder="1" applyAlignment="1">
      <alignment horizontal="center" vertical="center" wrapText="1"/>
      <protection/>
    </xf>
    <xf numFmtId="49" fontId="12" fillId="0" borderId="20" xfId="138" applyNumberFormat="1" applyFont="1" applyBorder="1" applyAlignment="1">
      <alignment horizontal="center" vertical="center" wrapText="1"/>
      <protection/>
    </xf>
    <xf numFmtId="49" fontId="60" fillId="0" borderId="20" xfId="138" applyNumberFormat="1" applyFont="1" applyFill="1" applyBorder="1" applyAlignment="1">
      <alignment horizontal="center" vertical="center" wrapText="1"/>
      <protection/>
    </xf>
    <xf numFmtId="49" fontId="23" fillId="0" borderId="20" xfId="138" applyNumberFormat="1" applyFont="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0" xfId="138" applyNumberFormat="1" applyFont="1" applyBorder="1" applyAlignment="1">
      <alignment vertical="center"/>
      <protection/>
    </xf>
    <xf numFmtId="49" fontId="0" fillId="0" borderId="0" xfId="138" applyNumberFormat="1" applyAlignment="1">
      <alignment vertical="center"/>
      <protection/>
    </xf>
    <xf numFmtId="3" fontId="58" fillId="3" borderId="20" xfId="138" applyNumberFormat="1" applyFont="1" applyFill="1" applyBorder="1" applyAlignment="1">
      <alignment vertical="center"/>
      <protection/>
    </xf>
    <xf numFmtId="3" fontId="63" fillId="3" borderId="20" xfId="138" applyNumberFormat="1" applyFont="1" applyFill="1" applyBorder="1" applyAlignment="1">
      <alignment vertical="center"/>
      <protection/>
    </xf>
    <xf numFmtId="49" fontId="64" fillId="0" borderId="20" xfId="138" applyNumberFormat="1" applyFont="1" applyBorder="1" applyAlignment="1">
      <alignment horizontal="center" vertical="center"/>
      <protection/>
    </xf>
    <xf numFmtId="3" fontId="30" fillId="44" borderId="20" xfId="138" applyNumberFormat="1" applyFont="1" applyFill="1" applyBorder="1" applyAlignment="1">
      <alignment vertical="center"/>
      <protection/>
    </xf>
    <xf numFmtId="3" fontId="7" fillId="48" borderId="20" xfId="138" applyNumberFormat="1" applyFont="1" applyFill="1" applyBorder="1" applyAlignment="1">
      <alignment horizontal="center" vertical="center"/>
      <protection/>
    </xf>
    <xf numFmtId="3" fontId="7" fillId="48" borderId="20" xfId="138" applyNumberFormat="1" applyFont="1" applyFill="1" applyBorder="1" applyAlignment="1">
      <alignment vertical="center"/>
      <protection/>
    </xf>
    <xf numFmtId="49" fontId="12" fillId="44" borderId="20" xfId="138" applyNumberFormat="1" applyFont="1" applyFill="1" applyBorder="1" applyAlignment="1">
      <alignment horizontal="center" vertical="center"/>
      <protection/>
    </xf>
    <xf numFmtId="49" fontId="12" fillId="44" borderId="20" xfId="138" applyNumberFormat="1" applyFont="1" applyFill="1" applyBorder="1" applyAlignment="1">
      <alignment horizontal="left" vertical="center"/>
      <protection/>
    </xf>
    <xf numFmtId="3" fontId="34" fillId="48" borderId="20" xfId="138" applyNumberFormat="1" applyFont="1" applyFill="1" applyBorder="1" applyAlignment="1">
      <alignment vertical="center"/>
      <protection/>
    </xf>
    <xf numFmtId="3" fontId="34" fillId="0" borderId="20" xfId="138" applyNumberFormat="1" applyFont="1" applyFill="1" applyBorder="1" applyAlignment="1">
      <alignment vertical="center"/>
      <protection/>
    </xf>
    <xf numFmtId="9" fontId="0" fillId="0" borderId="0" xfId="149" applyFont="1" applyAlignment="1">
      <alignment vertical="center"/>
    </xf>
    <xf numFmtId="49" fontId="12" fillId="44" borderId="23" xfId="138" applyNumberFormat="1" applyFont="1" applyFill="1" applyBorder="1" applyAlignment="1">
      <alignment horizontal="center" vertical="center"/>
      <protection/>
    </xf>
    <xf numFmtId="3" fontId="30" fillId="44" borderId="20" xfId="138" applyNumberFormat="1" applyFont="1" applyFill="1" applyBorder="1" applyAlignment="1">
      <alignment vertical="center"/>
      <protection/>
    </xf>
    <xf numFmtId="49" fontId="8" fillId="0" borderId="20" xfId="138" applyNumberFormat="1" applyFont="1" applyBorder="1" applyAlignment="1">
      <alignment horizontal="center" vertical="center"/>
      <protection/>
    </xf>
    <xf numFmtId="49" fontId="8" fillId="47" borderId="20" xfId="138" applyNumberFormat="1" applyFont="1" applyFill="1" applyBorder="1" applyAlignment="1">
      <alignment horizontal="left" vertical="center"/>
      <protection/>
    </xf>
    <xf numFmtId="49" fontId="10" fillId="47" borderId="20" xfId="138" applyNumberFormat="1" applyFont="1" applyFill="1" applyBorder="1" applyAlignment="1">
      <alignment horizontal="left" vertical="center"/>
      <protection/>
    </xf>
    <xf numFmtId="3" fontId="34" fillId="0" borderId="20" xfId="140" applyNumberFormat="1" applyFont="1" applyFill="1" applyBorder="1" applyAlignment="1">
      <alignment vertical="center"/>
      <protection/>
    </xf>
    <xf numFmtId="49" fontId="25" fillId="0" borderId="0" xfId="138" applyNumberFormat="1" applyFont="1" applyAlignment="1">
      <alignment vertical="center"/>
      <protection/>
    </xf>
    <xf numFmtId="49" fontId="8" fillId="47" borderId="20" xfId="138" applyNumberFormat="1" applyFont="1" applyFill="1" applyBorder="1" applyAlignment="1">
      <alignment horizontal="left" vertical="center"/>
      <protection/>
    </xf>
    <xf numFmtId="3" fontId="34" fillId="0" borderId="20" xfId="140" applyNumberFormat="1" applyFont="1" applyFill="1" applyBorder="1" applyAlignment="1">
      <alignment horizontal="center" vertical="center"/>
      <protection/>
    </xf>
    <xf numFmtId="49" fontId="0" fillId="0" borderId="0" xfId="138" applyNumberFormat="1" applyFill="1">
      <alignment/>
      <protection/>
    </xf>
    <xf numFmtId="49" fontId="25" fillId="0" borderId="0" xfId="138" applyNumberFormat="1" applyFont="1">
      <alignment/>
      <protection/>
    </xf>
    <xf numFmtId="49" fontId="34" fillId="0" borderId="0" xfId="138" applyNumberFormat="1" applyFont="1" applyFill="1" applyBorder="1" applyAlignment="1">
      <alignment horizontal="center" wrapText="1"/>
      <protection/>
    </xf>
    <xf numFmtId="49" fontId="65" fillId="0" borderId="0" xfId="138" applyNumberFormat="1" applyFont="1" applyBorder="1">
      <alignment/>
      <protection/>
    </xf>
    <xf numFmtId="49" fontId="66" fillId="0" borderId="0" xfId="138" applyNumberFormat="1" applyFont="1">
      <alignment/>
      <protection/>
    </xf>
    <xf numFmtId="49" fontId="1" fillId="0" borderId="0" xfId="138" applyNumberFormat="1" applyFont="1">
      <alignment/>
      <protection/>
    </xf>
    <xf numFmtId="9" fontId="1" fillId="0" borderId="0" xfId="149" applyFont="1" applyAlignment="1">
      <alignment/>
    </xf>
    <xf numFmtId="49" fontId="67" fillId="0" borderId="0" xfId="138" applyNumberFormat="1" applyFont="1" applyBorder="1">
      <alignment/>
      <protection/>
    </xf>
    <xf numFmtId="49" fontId="30" fillId="0" borderId="0" xfId="138" applyNumberFormat="1" applyFont="1" applyBorder="1" applyAlignment="1">
      <alignment horizontal="center" wrapText="1"/>
      <protection/>
    </xf>
    <xf numFmtId="49" fontId="30" fillId="0" borderId="0" xfId="138" applyNumberFormat="1" applyFont="1" applyFill="1" applyBorder="1" applyAlignment="1">
      <alignment horizontal="center" wrapText="1"/>
      <protection/>
    </xf>
    <xf numFmtId="49" fontId="68" fillId="0" borderId="0" xfId="138" applyNumberFormat="1" applyFont="1" applyBorder="1">
      <alignment/>
      <protection/>
    </xf>
    <xf numFmtId="49" fontId="69" fillId="0" borderId="0" xfId="138" applyNumberFormat="1" applyFont="1" applyBorder="1" applyAlignment="1">
      <alignment wrapText="1"/>
      <protection/>
    </xf>
    <xf numFmtId="49" fontId="6" fillId="0" borderId="0" xfId="138" applyNumberFormat="1" applyFont="1" applyBorder="1">
      <alignment/>
      <protection/>
    </xf>
    <xf numFmtId="49" fontId="46" fillId="0" borderId="0" xfId="138" applyNumberFormat="1" applyFont="1" applyBorder="1" applyAlignment="1">
      <alignment horizontal="center" wrapText="1"/>
      <protection/>
    </xf>
    <xf numFmtId="49" fontId="46" fillId="0" borderId="0" xfId="138" applyNumberFormat="1" applyFont="1" applyFill="1" applyBorder="1" applyAlignment="1">
      <alignment horizontal="center" wrapText="1"/>
      <protection/>
    </xf>
    <xf numFmtId="49" fontId="70" fillId="0" borderId="0" xfId="138" applyNumberFormat="1" applyFont="1" applyBorder="1">
      <alignment/>
      <protection/>
    </xf>
    <xf numFmtId="49" fontId="34" fillId="0" borderId="0" xfId="138" applyNumberFormat="1" applyFont="1">
      <alignment/>
      <protection/>
    </xf>
    <xf numFmtId="49" fontId="34" fillId="0" borderId="0" xfId="138" applyNumberFormat="1" applyFont="1" applyFill="1">
      <alignment/>
      <protection/>
    </xf>
    <xf numFmtId="49" fontId="34" fillId="47" borderId="0" xfId="138" applyNumberFormat="1" applyFont="1" applyFill="1">
      <alignment/>
      <protection/>
    </xf>
    <xf numFmtId="0" fontId="30" fillId="0" borderId="0" xfId="138" applyFont="1" applyAlignment="1">
      <alignment horizontal="center"/>
      <protection/>
    </xf>
    <xf numFmtId="49" fontId="30" fillId="47" borderId="0" xfId="138" applyNumberFormat="1" applyFont="1" applyFill="1" applyAlignment="1">
      <alignment horizontal="center"/>
      <protection/>
    </xf>
    <xf numFmtId="0" fontId="72" fillId="0" borderId="0" xfId="138" applyFont="1" applyAlignment="1">
      <alignment/>
      <protection/>
    </xf>
    <xf numFmtId="0" fontId="7" fillId="0" borderId="0" xfId="138" applyFont="1" applyAlignment="1">
      <alignment/>
      <protection/>
    </xf>
    <xf numFmtId="49" fontId="37" fillId="0" borderId="0" xfId="138" applyNumberFormat="1" applyFont="1">
      <alignment/>
      <protection/>
    </xf>
    <xf numFmtId="3" fontId="0" fillId="0" borderId="0" xfId="138" applyNumberFormat="1" applyFont="1" applyFill="1">
      <alignment/>
      <protection/>
    </xf>
    <xf numFmtId="49" fontId="7"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24" fillId="0" borderId="22" xfId="138" applyNumberFormat="1" applyFont="1" applyFill="1" applyBorder="1" applyAlignment="1">
      <alignment/>
      <protection/>
    </xf>
    <xf numFmtId="49" fontId="10" fillId="0" borderId="22" xfId="138" applyNumberFormat="1" applyFont="1" applyFill="1" applyBorder="1" applyAlignment="1">
      <alignment horizontal="center"/>
      <protection/>
    </xf>
    <xf numFmtId="49" fontId="0" fillId="0" borderId="0" xfId="138" applyNumberFormat="1" applyFill="1" applyBorder="1">
      <alignment/>
      <protection/>
    </xf>
    <xf numFmtId="49" fontId="11" fillId="0" borderId="20" xfId="138" applyNumberFormat="1" applyFont="1" applyFill="1" applyBorder="1" applyAlignment="1">
      <alignment horizontal="center" vertical="center" wrapText="1"/>
      <protection/>
    </xf>
    <xf numFmtId="49" fontId="24" fillId="0" borderId="20" xfId="138" applyNumberFormat="1" applyFont="1" applyFill="1" applyBorder="1" applyAlignment="1">
      <alignment horizontal="center" vertical="center" wrapText="1"/>
      <protection/>
    </xf>
    <xf numFmtId="3" fontId="35" fillId="3" borderId="20" xfId="138" applyNumberFormat="1" applyFont="1" applyFill="1" applyBorder="1" applyAlignment="1">
      <alignment horizontal="center" vertical="center" wrapText="1"/>
      <protection/>
    </xf>
    <xf numFmtId="3" fontId="75" fillId="3" borderId="20" xfId="138" applyNumberFormat="1" applyFont="1" applyFill="1" applyBorder="1" applyAlignment="1">
      <alignment horizontal="center" vertical="center" wrapText="1"/>
      <protection/>
    </xf>
    <xf numFmtId="3" fontId="11" fillId="44" borderId="20" xfId="138" applyNumberFormat="1" applyFont="1" applyFill="1" applyBorder="1" applyAlignment="1">
      <alignment horizontal="center" vertical="center" wrapText="1"/>
      <protection/>
    </xf>
    <xf numFmtId="49" fontId="12" fillId="0" borderId="20" xfId="138" applyNumberFormat="1" applyFont="1" applyFill="1" applyBorder="1" applyAlignment="1">
      <alignment horizontal="center"/>
      <protection/>
    </xf>
    <xf numFmtId="49" fontId="12" fillId="0" borderId="20" xfId="138" applyNumberFormat="1" applyFont="1" applyFill="1" applyBorder="1" applyAlignment="1">
      <alignment horizontal="left"/>
      <protection/>
    </xf>
    <xf numFmtId="3" fontId="10" fillId="44" borderId="20" xfId="138" applyNumberFormat="1" applyFont="1" applyFill="1" applyBorder="1" applyAlignment="1">
      <alignment horizontal="center" vertical="center" wrapText="1"/>
      <protection/>
    </xf>
    <xf numFmtId="3" fontId="10" fillId="0" borderId="20" xfId="138" applyNumberFormat="1" applyFont="1" applyFill="1" applyBorder="1" applyAlignment="1">
      <alignment horizontal="center" vertical="center" wrapText="1"/>
      <protection/>
    </xf>
    <xf numFmtId="9" fontId="0" fillId="0" borderId="0" xfId="149" applyFont="1" applyFill="1" applyAlignment="1">
      <alignment/>
    </xf>
    <xf numFmtId="49" fontId="12" fillId="44" borderId="23" xfId="138" applyNumberFormat="1" applyFont="1" applyFill="1" applyBorder="1" applyAlignment="1">
      <alignment horizontal="center"/>
      <protection/>
    </xf>
    <xf numFmtId="49" fontId="12" fillId="44" borderId="20" xfId="138" applyNumberFormat="1" applyFont="1" applyFill="1" applyBorder="1" applyAlignment="1">
      <alignment horizontal="left"/>
      <protection/>
    </xf>
    <xf numFmtId="49" fontId="8" fillId="0" borderId="23" xfId="138" applyNumberFormat="1" applyFont="1" applyFill="1" applyBorder="1" applyAlignment="1">
      <alignment horizontal="center"/>
      <protection/>
    </xf>
    <xf numFmtId="49" fontId="8" fillId="47" borderId="20" xfId="138" applyNumberFormat="1" applyFont="1" applyFill="1" applyBorder="1" applyAlignment="1">
      <alignment horizontal="left"/>
      <protection/>
    </xf>
    <xf numFmtId="3" fontId="10" fillId="47" borderId="20" xfId="138" applyNumberFormat="1" applyFont="1" applyFill="1" applyBorder="1" applyAlignment="1">
      <alignment horizontal="center" vertical="center" wrapText="1"/>
      <protection/>
    </xf>
    <xf numFmtId="49" fontId="10" fillId="47" borderId="20" xfId="138" applyNumberFormat="1" applyFont="1" applyFill="1" applyBorder="1" applyAlignment="1">
      <alignment horizontal="left"/>
      <protection/>
    </xf>
    <xf numFmtId="49" fontId="11" fillId="0" borderId="19" xfId="138" applyNumberFormat="1" applyFont="1" applyFill="1" applyBorder="1" applyAlignment="1">
      <alignment horizontal="center"/>
      <protection/>
    </xf>
    <xf numFmtId="49" fontId="11" fillId="0" borderId="19" xfId="138" applyNumberFormat="1" applyFont="1" applyFill="1" applyBorder="1" applyAlignment="1">
      <alignment horizontal="left"/>
      <protection/>
    </xf>
    <xf numFmtId="3" fontId="10" fillId="0" borderId="19" xfId="138" applyNumberFormat="1" applyFont="1" applyFill="1" applyBorder="1" applyAlignment="1">
      <alignment horizontal="center" vertical="center" wrapText="1"/>
      <protection/>
    </xf>
    <xf numFmtId="49" fontId="20" fillId="0" borderId="0" xfId="138" applyNumberFormat="1" applyFont="1" applyFill="1" applyBorder="1" applyAlignment="1">
      <alignment vertical="center" wrapText="1"/>
      <protection/>
    </xf>
    <xf numFmtId="49" fontId="76" fillId="0" borderId="0" xfId="138" applyNumberFormat="1" applyFont="1" applyFill="1">
      <alignment/>
      <protection/>
    </xf>
    <xf numFmtId="49" fontId="8" fillId="0" borderId="0" xfId="138" applyNumberFormat="1" applyFont="1" applyFill="1">
      <alignment/>
      <protection/>
    </xf>
    <xf numFmtId="49" fontId="0" fillId="47" borderId="0" xfId="138" applyNumberFormat="1" applyFont="1" applyFill="1">
      <alignment/>
      <protection/>
    </xf>
    <xf numFmtId="49" fontId="7" fillId="47" borderId="0" xfId="138" applyNumberFormat="1" applyFont="1" applyFill="1" applyAlignment="1">
      <alignment horizontal="center"/>
      <protection/>
    </xf>
    <xf numFmtId="49" fontId="27" fillId="0" borderId="0" xfId="138" applyNumberFormat="1" applyFont="1" applyFill="1">
      <alignment/>
      <protection/>
    </xf>
    <xf numFmtId="49" fontId="7" fillId="0" borderId="0" xfId="138" applyNumberFormat="1" applyFont="1" applyFill="1">
      <alignment/>
      <protection/>
    </xf>
    <xf numFmtId="49" fontId="18" fillId="0" borderId="0" xfId="138" applyNumberFormat="1" applyFont="1" applyFill="1" applyAlignment="1">
      <alignment/>
      <protection/>
    </xf>
    <xf numFmtId="49" fontId="18" fillId="0" borderId="0" xfId="138" applyNumberFormat="1" applyFont="1" applyFill="1" applyAlignment="1">
      <alignment wrapText="1"/>
      <protection/>
    </xf>
    <xf numFmtId="49" fontId="18" fillId="0" borderId="0" xfId="138" applyNumberFormat="1" applyFont="1" applyFill="1" applyAlignment="1">
      <alignment horizontal="left" wrapText="1"/>
      <protection/>
    </xf>
    <xf numFmtId="49" fontId="0" fillId="0" borderId="0" xfId="138" applyNumberFormat="1" applyAlignment="1">
      <alignment horizontal="left"/>
      <protection/>
    </xf>
    <xf numFmtId="49" fontId="0" fillId="0" borderId="0" xfId="138" applyNumberFormat="1" applyFont="1" applyBorder="1" applyAlignment="1">
      <alignment horizontal="left"/>
      <protection/>
    </xf>
    <xf numFmtId="49" fontId="18" fillId="0" borderId="20" xfId="138" applyNumberFormat="1" applyFont="1" applyBorder="1" applyAlignment="1">
      <alignment horizontal="center"/>
      <protection/>
    </xf>
    <xf numFmtId="3" fontId="8" fillId="4" borderId="20" xfId="140" applyNumberFormat="1" applyFont="1" applyFill="1" applyBorder="1" applyAlignment="1">
      <alignment horizontal="center" vertical="center"/>
      <protection/>
    </xf>
    <xf numFmtId="3" fontId="38" fillId="47" borderId="20" xfId="138" applyNumberFormat="1" applyFont="1" applyFill="1" applyBorder="1" applyAlignment="1">
      <alignment horizontal="center" vertical="center"/>
      <protection/>
    </xf>
    <xf numFmtId="3" fontId="22" fillId="3" borderId="20" xfId="138" applyNumberFormat="1" applyFont="1" applyFill="1" applyBorder="1" applyAlignment="1">
      <alignment horizontal="center" vertical="center"/>
      <protection/>
    </xf>
    <xf numFmtId="3" fontId="40" fillId="3" borderId="20" xfId="138" applyNumberFormat="1" applyFont="1" applyFill="1" applyBorder="1" applyAlignment="1">
      <alignment horizontal="center" vertical="center"/>
      <protection/>
    </xf>
    <xf numFmtId="3" fontId="12" fillId="44" borderId="20" xfId="138" applyNumberFormat="1" applyFont="1" applyFill="1" applyBorder="1" applyAlignment="1">
      <alignment horizontal="center" vertical="center"/>
      <protection/>
    </xf>
    <xf numFmtId="3" fontId="12" fillId="44" borderId="20" xfId="138" applyNumberFormat="1" applyFont="1" applyFill="1" applyBorder="1" applyAlignment="1">
      <alignment horizontal="center" vertical="center"/>
      <protection/>
    </xf>
    <xf numFmtId="3" fontId="12" fillId="4" borderId="20" xfId="140" applyNumberFormat="1" applyFont="1" applyFill="1" applyBorder="1" applyAlignment="1">
      <alignment horizontal="center" vertical="center"/>
      <protection/>
    </xf>
    <xf numFmtId="49" fontId="12" fillId="0" borderId="20" xfId="138" applyNumberFormat="1" applyFont="1" applyBorder="1" applyAlignment="1">
      <alignment horizontal="center" vertical="center"/>
      <protection/>
    </xf>
    <xf numFmtId="49" fontId="12" fillId="47" borderId="20" xfId="138" applyNumberFormat="1" applyFont="1" applyFill="1" applyBorder="1" applyAlignment="1">
      <alignment horizontal="left" vertical="center"/>
      <protection/>
    </xf>
    <xf numFmtId="3" fontId="8" fillId="47" borderId="20" xfId="138" applyNumberFormat="1" applyFont="1" applyFill="1" applyBorder="1" applyAlignment="1">
      <alignment horizontal="center" vertical="center"/>
      <protection/>
    </xf>
    <xf numFmtId="3" fontId="8" fillId="44" borderId="20" xfId="138" applyNumberFormat="1" applyFont="1" applyFill="1" applyBorder="1" applyAlignment="1">
      <alignment horizontal="center" vertical="center"/>
      <protection/>
    </xf>
    <xf numFmtId="49" fontId="8" fillId="0" borderId="23" xfId="138" applyNumberFormat="1" applyFont="1" applyBorder="1" applyAlignment="1">
      <alignment horizontal="center" vertical="center"/>
      <protection/>
    </xf>
    <xf numFmtId="49" fontId="0" fillId="0" borderId="0" xfId="138" applyNumberFormat="1" applyFont="1" applyAlignment="1">
      <alignment vertical="center"/>
      <protection/>
    </xf>
    <xf numFmtId="3" fontId="8" fillId="0" borderId="20" xfId="138" applyNumberFormat="1" applyFont="1" applyFill="1" applyBorder="1" applyAlignment="1">
      <alignment horizontal="center" vertical="center"/>
      <protection/>
    </xf>
    <xf numFmtId="3" fontId="8" fillId="47" borderId="20" xfId="140" applyNumberFormat="1" applyFont="1" applyFill="1" applyBorder="1" applyAlignment="1">
      <alignment horizontal="center" vertical="center"/>
      <protection/>
    </xf>
    <xf numFmtId="49" fontId="8" fillId="47" borderId="23" xfId="138" applyNumberFormat="1" applyFont="1" applyFill="1" applyBorder="1" applyAlignment="1">
      <alignment horizontal="center" vertical="center"/>
      <protection/>
    </xf>
    <xf numFmtId="9" fontId="25" fillId="0" borderId="0" xfId="149" applyFont="1" applyAlignment="1">
      <alignment vertical="center"/>
    </xf>
    <xf numFmtId="49" fontId="8" fillId="0" borderId="0" xfId="138" applyNumberFormat="1" applyFont="1" applyBorder="1" applyAlignment="1">
      <alignment horizontal="center"/>
      <protection/>
    </xf>
    <xf numFmtId="49" fontId="8" fillId="47"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3" fontId="8" fillId="47" borderId="19" xfId="140" applyNumberFormat="1" applyFont="1" applyFill="1" applyBorder="1" applyAlignment="1">
      <alignment horizontal="center" vertical="center"/>
      <protection/>
    </xf>
    <xf numFmtId="9" fontId="0" fillId="0" borderId="0" xfId="149" applyFont="1" applyAlignment="1">
      <alignment/>
    </xf>
    <xf numFmtId="49" fontId="34" fillId="0" borderId="0" xfId="138" applyNumberFormat="1" applyFont="1" applyBorder="1" applyAlignment="1">
      <alignment wrapText="1"/>
      <protection/>
    </xf>
    <xf numFmtId="3" fontId="8" fillId="47" borderId="0" xfId="140" applyNumberFormat="1" applyFont="1" applyFill="1" applyBorder="1" applyAlignment="1">
      <alignment horizontal="center" vertical="center"/>
      <protection/>
    </xf>
    <xf numFmtId="49" fontId="34" fillId="0" borderId="0" xfId="138" applyNumberFormat="1" applyFont="1" applyAlignment="1">
      <alignment wrapText="1"/>
      <protection/>
    </xf>
    <xf numFmtId="49" fontId="43" fillId="0" borderId="0" xfId="138" applyNumberFormat="1" applyFont="1">
      <alignment/>
      <protection/>
    </xf>
    <xf numFmtId="49" fontId="43" fillId="0" borderId="0" xfId="138" applyNumberFormat="1" applyFont="1" applyAlignment="1">
      <alignment wrapText="1"/>
      <protection/>
    </xf>
    <xf numFmtId="49" fontId="7" fillId="47" borderId="0" xfId="138" applyNumberFormat="1" applyFont="1" applyFill="1" applyAlignment="1">
      <alignment/>
      <protection/>
    </xf>
    <xf numFmtId="49" fontId="78" fillId="0" borderId="0" xfId="138" applyNumberFormat="1" applyFont="1">
      <alignment/>
      <protection/>
    </xf>
    <xf numFmtId="49" fontId="18" fillId="0" borderId="0" xfId="138" applyNumberFormat="1" applyFont="1" applyBorder="1" applyAlignment="1">
      <alignment wrapText="1"/>
      <protection/>
    </xf>
    <xf numFmtId="49" fontId="0" fillId="0" borderId="0" xfId="141" applyNumberFormat="1" applyFont="1" applyAlignment="1">
      <alignment horizontal="left"/>
      <protection/>
    </xf>
    <xf numFmtId="49" fontId="19" fillId="0" borderId="0" xfId="141" applyNumberFormat="1" applyFont="1" applyAlignment="1">
      <alignment wrapText="1"/>
      <protection/>
    </xf>
    <xf numFmtId="49" fontId="7" fillId="47" borderId="0" xfId="141" applyNumberFormat="1" applyFont="1" applyFill="1" applyBorder="1" applyAlignment="1">
      <alignment horizontal="left"/>
      <protection/>
    </xf>
    <xf numFmtId="49" fontId="0" fillId="47" borderId="0" xfId="141" applyNumberFormat="1" applyFont="1" applyFill="1" applyBorder="1" applyAlignment="1">
      <alignment horizontal="left"/>
      <protection/>
    </xf>
    <xf numFmtId="49" fontId="32" fillId="0" borderId="0" xfId="141" applyNumberFormat="1" applyFont="1">
      <alignment/>
      <protection/>
    </xf>
    <xf numFmtId="49" fontId="0" fillId="47" borderId="0" xfId="141" applyNumberFormat="1" applyFont="1" applyFill="1" applyBorder="1" applyAlignment="1">
      <alignment/>
      <protection/>
    </xf>
    <xf numFmtId="49" fontId="7" fillId="0" borderId="0" xfId="141" applyNumberFormat="1" applyFont="1" applyBorder="1" applyAlignment="1">
      <alignment horizontal="left"/>
      <protection/>
    </xf>
    <xf numFmtId="49" fontId="0" fillId="0" borderId="0" xfId="141" applyNumberFormat="1" applyFont="1" applyBorder="1" applyAlignment="1">
      <alignment horizontal="left"/>
      <protection/>
    </xf>
    <xf numFmtId="49" fontId="0" fillId="0" borderId="0" xfId="141" applyNumberFormat="1" applyFont="1" applyBorder="1" applyAlignment="1">
      <alignment/>
      <protection/>
    </xf>
    <xf numFmtId="49" fontId="23" fillId="0" borderId="22" xfId="141" applyNumberFormat="1" applyFont="1" applyBorder="1" applyAlignment="1">
      <alignment horizontal="left"/>
      <protection/>
    </xf>
    <xf numFmtId="49" fontId="7" fillId="0" borderId="22" xfId="141" applyNumberFormat="1" applyFont="1" applyBorder="1" applyAlignment="1">
      <alignment horizontal="left"/>
      <protection/>
    </xf>
    <xf numFmtId="49" fontId="32" fillId="0" borderId="0" xfId="141" applyNumberFormat="1" applyFont="1" applyFill="1">
      <alignment/>
      <protection/>
    </xf>
    <xf numFmtId="49" fontId="32" fillId="0" borderId="0" xfId="141" applyNumberFormat="1" applyFont="1" applyAlignment="1">
      <alignment vertical="center"/>
      <protection/>
    </xf>
    <xf numFmtId="49" fontId="11" fillId="47" borderId="20" xfId="141" applyNumberFormat="1" applyFont="1" applyFill="1" applyBorder="1" applyAlignment="1">
      <alignment horizontal="left" vertical="center"/>
      <protection/>
    </xf>
    <xf numFmtId="49" fontId="1" fillId="0" borderId="0" xfId="141" applyNumberFormat="1" applyFont="1">
      <alignment/>
      <protection/>
    </xf>
    <xf numFmtId="49" fontId="34" fillId="0" borderId="0" xfId="141" applyNumberFormat="1" applyFont="1" applyBorder="1" applyAlignment="1">
      <alignment/>
      <protection/>
    </xf>
    <xf numFmtId="49" fontId="85" fillId="0" borderId="0" xfId="141" applyNumberFormat="1" applyFont="1">
      <alignment/>
      <protection/>
    </xf>
    <xf numFmtId="49" fontId="30" fillId="0" borderId="0" xfId="141" applyNumberFormat="1" applyFont="1" applyBorder="1" applyAlignment="1">
      <alignment/>
      <protection/>
    </xf>
    <xf numFmtId="49" fontId="10" fillId="0" borderId="0" xfId="141" applyNumberFormat="1" applyFont="1">
      <alignment/>
      <protection/>
    </xf>
    <xf numFmtId="49" fontId="34" fillId="0" borderId="0" xfId="141" applyNumberFormat="1" applyFont="1" applyAlignment="1">
      <alignment horizontal="center"/>
      <protection/>
    </xf>
    <xf numFmtId="49" fontId="34" fillId="0" borderId="0" xfId="141" applyNumberFormat="1" applyFont="1">
      <alignment/>
      <protection/>
    </xf>
    <xf numFmtId="49" fontId="85" fillId="0" borderId="0" xfId="141" applyNumberFormat="1" applyFont="1" applyAlignment="1">
      <alignment horizontal="center"/>
      <protection/>
    </xf>
    <xf numFmtId="49" fontId="18" fillId="0" borderId="0" xfId="141" applyNumberFormat="1" applyFont="1" applyBorder="1" applyAlignment="1">
      <alignment wrapText="1"/>
      <protection/>
    </xf>
    <xf numFmtId="49" fontId="87" fillId="0" borderId="0" xfId="141" applyNumberFormat="1" applyFont="1">
      <alignment/>
      <protection/>
    </xf>
    <xf numFmtId="9" fontId="32" fillId="0" borderId="0" xfId="149" applyFont="1" applyAlignment="1">
      <alignment/>
    </xf>
    <xf numFmtId="3" fontId="0" fillId="47" borderId="0" xfId="141" applyNumberFormat="1" applyFont="1" applyFill="1" applyBorder="1" applyAlignment="1">
      <alignment/>
      <protection/>
    </xf>
    <xf numFmtId="0" fontId="32" fillId="0" borderId="0" xfId="141">
      <alignment/>
      <protection/>
    </xf>
    <xf numFmtId="0" fontId="0" fillId="0" borderId="0" xfId="141" applyFont="1" applyAlignment="1">
      <alignment horizontal="left"/>
      <protection/>
    </xf>
    <xf numFmtId="0" fontId="0" fillId="0" borderId="0" xfId="141" applyFont="1" applyBorder="1" applyAlignment="1">
      <alignment/>
      <protection/>
    </xf>
    <xf numFmtId="0" fontId="0" fillId="0" borderId="0" xfId="141" applyFont="1" applyBorder="1" applyAlignment="1">
      <alignment horizontal="left"/>
      <protection/>
    </xf>
    <xf numFmtId="0" fontId="32" fillId="0" borderId="0" xfId="141" applyFont="1">
      <alignment/>
      <protection/>
    </xf>
    <xf numFmtId="0" fontId="11" fillId="0" borderId="20" xfId="141" applyFont="1" applyBorder="1" applyAlignment="1">
      <alignment horizontal="center" vertical="center"/>
      <protection/>
    </xf>
    <xf numFmtId="0" fontId="11" fillId="47" borderId="20" xfId="141" applyFont="1" applyFill="1" applyBorder="1" applyAlignment="1">
      <alignment horizontal="left" vertical="center"/>
      <protection/>
    </xf>
    <xf numFmtId="9" fontId="32" fillId="0" borderId="0" xfId="149" applyFont="1" applyAlignment="1">
      <alignment vertical="center"/>
    </xf>
    <xf numFmtId="0" fontId="10" fillId="0" borderId="23" xfId="141" applyFont="1" applyBorder="1" applyAlignment="1">
      <alignment horizontal="center" vertical="center"/>
      <protection/>
    </xf>
    <xf numFmtId="0" fontId="32" fillId="0" borderId="0" xfId="141" applyFont="1" applyAlignment="1">
      <alignment vertical="center"/>
      <protection/>
    </xf>
    <xf numFmtId="0" fontId="1" fillId="0" borderId="0" xfId="141" applyFont="1">
      <alignment/>
      <protection/>
    </xf>
    <xf numFmtId="0" fontId="30" fillId="0" borderId="0" xfId="141" applyFont="1" applyBorder="1" applyAlignment="1">
      <alignment horizontal="center" wrapText="1"/>
      <protection/>
    </xf>
    <xf numFmtId="0" fontId="34" fillId="0" borderId="0" xfId="141" applyFont="1" applyBorder="1" applyAlignment="1">
      <alignment wrapText="1"/>
      <protection/>
    </xf>
    <xf numFmtId="0" fontId="30" fillId="0" borderId="0" xfId="141" applyNumberFormat="1" applyFont="1" applyBorder="1" applyAlignment="1">
      <alignment/>
      <protection/>
    </xf>
    <xf numFmtId="0" fontId="85" fillId="0" borderId="0" xfId="141" applyFont="1">
      <alignment/>
      <protection/>
    </xf>
    <xf numFmtId="0" fontId="30" fillId="0" borderId="0" xfId="141" applyNumberFormat="1" applyFont="1" applyBorder="1" applyAlignment="1">
      <alignment horizontal="center"/>
      <protection/>
    </xf>
    <xf numFmtId="0" fontId="10" fillId="0" borderId="0" xfId="141" applyFont="1">
      <alignment/>
      <protection/>
    </xf>
    <xf numFmtId="0" fontId="34" fillId="0" borderId="0" xfId="141" applyFont="1">
      <alignment/>
      <protection/>
    </xf>
    <xf numFmtId="0" fontId="30" fillId="0" borderId="0" xfId="138" applyFont="1" applyAlignment="1">
      <alignment/>
      <protection/>
    </xf>
    <xf numFmtId="49" fontId="24" fillId="0" borderId="0" xfId="141" applyNumberFormat="1" applyFont="1">
      <alignment/>
      <protection/>
    </xf>
    <xf numFmtId="49" fontId="8" fillId="47" borderId="0" xfId="141" applyNumberFormat="1" applyFont="1" applyFill="1" applyBorder="1" applyAlignment="1">
      <alignment horizontal="left"/>
      <protection/>
    </xf>
    <xf numFmtId="49" fontId="8" fillId="0" borderId="0" xfId="141" applyNumberFormat="1" applyFont="1" applyBorder="1" applyAlignment="1">
      <alignment horizontal="left"/>
      <protection/>
    </xf>
    <xf numFmtId="49" fontId="0" fillId="0" borderId="22" xfId="141" applyNumberFormat="1" applyFont="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10" fillId="0" borderId="0" xfId="141" applyNumberFormat="1" applyFont="1" applyFill="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24" fillId="0" borderId="20" xfId="141" applyNumberFormat="1" applyFont="1" applyBorder="1" applyAlignment="1">
      <alignment horizontal="center" vertical="center"/>
      <protection/>
    </xf>
    <xf numFmtId="49" fontId="10" fillId="0" borderId="0" xfId="141" applyNumberFormat="1" applyFont="1" applyAlignment="1">
      <alignment vertical="center"/>
      <protection/>
    </xf>
    <xf numFmtId="3" fontId="35" fillId="3" borderId="20" xfId="141" applyNumberFormat="1" applyFont="1" applyFill="1" applyBorder="1" applyAlignment="1">
      <alignment horizontal="center" vertical="center"/>
      <protection/>
    </xf>
    <xf numFmtId="3" fontId="75" fillId="3" borderId="20" xfId="141" applyNumberFormat="1" applyFont="1" applyFill="1" applyBorder="1" applyAlignment="1">
      <alignment horizontal="center" vertical="center"/>
      <protection/>
    </xf>
    <xf numFmtId="3" fontId="35" fillId="4" borderId="20" xfId="141" applyNumberFormat="1" applyFont="1" applyFill="1" applyBorder="1" applyAlignment="1">
      <alignment horizontal="center" vertical="center"/>
      <protection/>
    </xf>
    <xf numFmtId="3" fontId="11" fillId="44" borderId="20" xfId="141" applyNumberFormat="1" applyFont="1" applyFill="1" applyBorder="1" applyAlignment="1">
      <alignment horizontal="center" vertical="center"/>
      <protection/>
    </xf>
    <xf numFmtId="49" fontId="11" fillId="0" borderId="20" xfId="141" applyNumberFormat="1" applyFont="1" applyBorder="1" applyAlignment="1">
      <alignment horizontal="center" vertical="center"/>
      <protection/>
    </xf>
    <xf numFmtId="3" fontId="10" fillId="47" borderId="20" xfId="141" applyNumberFormat="1" applyFont="1" applyFill="1" applyBorder="1" applyAlignment="1">
      <alignment horizontal="center" vertical="center"/>
      <protection/>
    </xf>
    <xf numFmtId="49" fontId="11" fillId="0" borderId="23" xfId="141" applyNumberFormat="1" applyFont="1" applyBorder="1" applyAlignment="1">
      <alignment horizontal="center" vertical="center"/>
      <protection/>
    </xf>
    <xf numFmtId="49" fontId="10" fillId="0" borderId="23" xfId="141" applyNumberFormat="1" applyFont="1" applyBorder="1" applyAlignment="1">
      <alignment horizontal="center" vertical="center"/>
      <protection/>
    </xf>
    <xf numFmtId="3" fontId="10" fillId="0" borderId="20" xfId="141" applyNumberFormat="1" applyFont="1" applyBorder="1" applyAlignment="1">
      <alignment horizontal="center" vertical="center"/>
      <protection/>
    </xf>
    <xf numFmtId="49" fontId="93" fillId="0" borderId="0" xfId="141" applyNumberFormat="1" applyFont="1">
      <alignment/>
      <protection/>
    </xf>
    <xf numFmtId="49" fontId="32" fillId="0" borderId="0" xfId="141" applyNumberFormat="1">
      <alignment/>
      <protection/>
    </xf>
    <xf numFmtId="49" fontId="34" fillId="0" borderId="0" xfId="141" applyNumberFormat="1" applyFont="1" applyBorder="1" applyAlignment="1">
      <alignment wrapText="1"/>
      <protection/>
    </xf>
    <xf numFmtId="49" fontId="26" fillId="0" borderId="0" xfId="141" applyNumberFormat="1" applyFont="1">
      <alignment/>
      <protection/>
    </xf>
    <xf numFmtId="49" fontId="37" fillId="0" borderId="0" xfId="141" applyNumberFormat="1" applyFont="1">
      <alignment/>
      <protection/>
    </xf>
    <xf numFmtId="49" fontId="37" fillId="0" borderId="0" xfId="141" applyNumberFormat="1" applyFont="1" applyAlignment="1">
      <alignment horizontal="center"/>
      <protection/>
    </xf>
    <xf numFmtId="0" fontId="8" fillId="0" borderId="0" xfId="141" applyNumberFormat="1" applyFont="1" applyAlignment="1">
      <alignment horizontal="left"/>
      <protection/>
    </xf>
    <xf numFmtId="0" fontId="10" fillId="0" borderId="0" xfId="141" applyFont="1" applyAlignment="1">
      <alignment/>
      <protection/>
    </xf>
    <xf numFmtId="3" fontId="10" fillId="0" borderId="0" xfId="141" applyNumberFormat="1" applyFont="1">
      <alignment/>
      <protection/>
    </xf>
    <xf numFmtId="0" fontId="12" fillId="0" borderId="0" xfId="141" applyFont="1" applyBorder="1" applyAlignment="1">
      <alignment/>
      <protection/>
    </xf>
    <xf numFmtId="0" fontId="32" fillId="0" borderId="24" xfId="141" applyFont="1" applyBorder="1">
      <alignment/>
      <protection/>
    </xf>
    <xf numFmtId="0" fontId="32" fillId="0" borderId="0" xfId="141" applyFont="1" applyBorder="1">
      <alignment/>
      <protection/>
    </xf>
    <xf numFmtId="0" fontId="17" fillId="0" borderId="20" xfId="141" applyFont="1" applyBorder="1" applyAlignment="1">
      <alignment horizontal="center" vertical="center" wrapText="1"/>
      <protection/>
    </xf>
    <xf numFmtId="0" fontId="24" fillId="0" borderId="23" xfId="141" applyFont="1" applyFill="1" applyBorder="1" applyAlignment="1">
      <alignment horizontal="center" vertical="center"/>
      <protection/>
    </xf>
    <xf numFmtId="0" fontId="24" fillId="0" borderId="20" xfId="141" applyFont="1" applyFill="1" applyBorder="1" applyAlignment="1">
      <alignment horizontal="center" vertical="center"/>
      <protection/>
    </xf>
    <xf numFmtId="0" fontId="24" fillId="0" borderId="20" xfId="141" applyFont="1" applyBorder="1" applyAlignment="1">
      <alignment horizontal="center" vertical="center"/>
      <protection/>
    </xf>
    <xf numFmtId="3" fontId="25" fillId="3" borderId="20" xfId="141" applyNumberFormat="1" applyFont="1" applyFill="1" applyBorder="1" applyAlignment="1">
      <alignment horizontal="center" vertical="center"/>
      <protection/>
    </xf>
    <xf numFmtId="3" fontId="41" fillId="3" borderId="20" xfId="141" applyNumberFormat="1" applyFont="1" applyFill="1" applyBorder="1" applyAlignment="1">
      <alignment horizontal="center" vertical="center"/>
      <protection/>
    </xf>
    <xf numFmtId="3" fontId="7" fillId="44" borderId="23" xfId="141" applyNumberFormat="1" applyFont="1" applyFill="1" applyBorder="1" applyAlignment="1">
      <alignment horizontal="center" vertical="center"/>
      <protection/>
    </xf>
    <xf numFmtId="3" fontId="0" fillId="48" borderId="23" xfId="141" applyNumberFormat="1" applyFont="1" applyFill="1" applyBorder="1" applyAlignment="1">
      <alignment horizontal="center" vertical="center"/>
      <protection/>
    </xf>
    <xf numFmtId="3" fontId="0" fillId="0" borderId="20" xfId="141" applyNumberFormat="1" applyFont="1" applyBorder="1" applyAlignment="1">
      <alignment horizontal="center" vertical="center"/>
      <protection/>
    </xf>
    <xf numFmtId="3" fontId="0" fillId="0" borderId="26" xfId="141" applyNumberFormat="1" applyFont="1" applyBorder="1" applyAlignment="1">
      <alignment horizontal="center" vertical="center"/>
      <protection/>
    </xf>
    <xf numFmtId="0" fontId="11" fillId="0" borderId="23" xfId="141" applyFont="1" applyBorder="1" applyAlignment="1">
      <alignment horizontal="center" vertical="center"/>
      <protection/>
    </xf>
    <xf numFmtId="3" fontId="0" fillId="44" borderId="23" xfId="141" applyNumberFormat="1" applyFont="1" applyFill="1" applyBorder="1" applyAlignment="1">
      <alignment horizontal="center" vertical="center"/>
      <protection/>
    </xf>
    <xf numFmtId="3" fontId="0" fillId="47" borderId="20" xfId="141" applyNumberFormat="1" applyFont="1" applyFill="1" applyBorder="1" applyAlignment="1">
      <alignment horizontal="center" vertical="center"/>
      <protection/>
    </xf>
    <xf numFmtId="3" fontId="0" fillId="47" borderId="26" xfId="141" applyNumberFormat="1" applyFont="1" applyFill="1" applyBorder="1" applyAlignment="1">
      <alignment horizontal="center" vertical="center"/>
      <protection/>
    </xf>
    <xf numFmtId="0" fontId="34" fillId="0" borderId="0" xfId="141" applyNumberFormat="1" applyFont="1" applyBorder="1" applyAlignment="1">
      <alignment/>
      <protection/>
    </xf>
    <xf numFmtId="0" fontId="94" fillId="0" borderId="0" xfId="141" applyFont="1">
      <alignment/>
      <protection/>
    </xf>
    <xf numFmtId="0" fontId="21" fillId="0" borderId="0" xfId="141" applyFont="1">
      <alignment/>
      <protection/>
    </xf>
    <xf numFmtId="0" fontId="33" fillId="0" borderId="0" xfId="141" applyFont="1">
      <alignment/>
      <protection/>
    </xf>
    <xf numFmtId="0" fontId="18" fillId="0" borderId="0" xfId="141" applyFont="1">
      <alignment/>
      <protection/>
    </xf>
    <xf numFmtId="49" fontId="18" fillId="0" borderId="0" xfId="141" applyNumberFormat="1" applyFont="1">
      <alignment/>
      <protection/>
    </xf>
    <xf numFmtId="0" fontId="87" fillId="0" borderId="0" xfId="141" applyFont="1">
      <alignment/>
      <protection/>
    </xf>
    <xf numFmtId="49" fontId="23" fillId="0" borderId="0" xfId="141" applyNumberFormat="1" applyFont="1" applyBorder="1" applyAlignment="1">
      <alignment/>
      <protection/>
    </xf>
    <xf numFmtId="49" fontId="32" fillId="0" borderId="0" xfId="141" applyNumberFormat="1" applyFont="1" applyAlignment="1">
      <alignment horizontal="center"/>
      <protection/>
    </xf>
    <xf numFmtId="3" fontId="24" fillId="47" borderId="22" xfId="141" applyNumberFormat="1" applyFont="1" applyFill="1" applyBorder="1" applyAlignment="1">
      <alignment horizontal="center"/>
      <protection/>
    </xf>
    <xf numFmtId="49" fontId="10" fillId="0" borderId="22" xfId="141" applyNumberFormat="1" applyFont="1" applyBorder="1" applyAlignment="1">
      <alignment/>
      <protection/>
    </xf>
    <xf numFmtId="49" fontId="32" fillId="0" borderId="0" xfId="141" applyNumberFormat="1" applyFill="1">
      <alignment/>
      <protection/>
    </xf>
    <xf numFmtId="49" fontId="32" fillId="0" borderId="0" xfId="141" applyNumberFormat="1" applyFill="1" applyAlignment="1">
      <alignment vertical="center" wrapText="1"/>
      <protection/>
    </xf>
    <xf numFmtId="49" fontId="32" fillId="0" borderId="0" xfId="141" applyNumberFormat="1" applyAlignment="1">
      <alignment vertical="center"/>
      <protection/>
    </xf>
    <xf numFmtId="3" fontId="10" fillId="44" borderId="20" xfId="141" applyNumberFormat="1" applyFont="1" applyFill="1" applyBorder="1" applyAlignment="1">
      <alignment horizontal="center" vertical="center"/>
      <protection/>
    </xf>
    <xf numFmtId="3" fontId="32" fillId="0" borderId="20" xfId="141" applyNumberFormat="1" applyFont="1" applyBorder="1" applyAlignment="1">
      <alignment horizontal="center" vertical="center"/>
      <protection/>
    </xf>
    <xf numFmtId="0" fontId="10" fillId="0" borderId="20" xfId="141" applyFont="1" applyBorder="1" applyAlignment="1">
      <alignment horizontal="center" vertical="center"/>
      <protection/>
    </xf>
    <xf numFmtId="3" fontId="10" fillId="0" borderId="20" xfId="141" applyNumberFormat="1" applyFont="1" applyFill="1" applyBorder="1" applyAlignment="1">
      <alignment horizontal="center" vertical="center"/>
      <protection/>
    </xf>
    <xf numFmtId="3" fontId="32" fillId="0" borderId="20" xfId="141" applyNumberFormat="1" applyFont="1" applyFill="1" applyBorder="1" applyAlignment="1">
      <alignment horizontal="center" vertical="center"/>
      <protection/>
    </xf>
    <xf numFmtId="49" fontId="32" fillId="0" borderId="0" xfId="141" applyNumberFormat="1" applyAlignment="1">
      <alignment horizontal="center"/>
      <protection/>
    </xf>
    <xf numFmtId="49" fontId="78" fillId="0" borderId="0" xfId="141" applyNumberFormat="1" applyFont="1" applyAlignment="1">
      <alignment horizontal="left"/>
      <protection/>
    </xf>
    <xf numFmtId="49" fontId="37" fillId="0" borderId="0" xfId="141" applyNumberFormat="1" applyFont="1" applyAlignment="1">
      <alignment/>
      <protection/>
    </xf>
    <xf numFmtId="49" fontId="7" fillId="47" borderId="0" xfId="141" applyNumberFormat="1" applyFont="1" applyFill="1" applyBorder="1" applyAlignment="1">
      <alignment/>
      <protection/>
    </xf>
    <xf numFmtId="49" fontId="7" fillId="0" borderId="0" xfId="141" applyNumberFormat="1" applyFont="1" applyAlignment="1">
      <alignment/>
      <protection/>
    </xf>
    <xf numFmtId="49" fontId="7" fillId="0" borderId="0" xfId="141" applyNumberFormat="1" applyFont="1" applyBorder="1" applyAlignment="1">
      <alignment/>
      <protection/>
    </xf>
    <xf numFmtId="49" fontId="11" fillId="0" borderId="22" xfId="141" applyNumberFormat="1" applyFont="1" applyBorder="1" applyAlignment="1">
      <alignment/>
      <protection/>
    </xf>
    <xf numFmtId="3" fontId="24" fillId="0" borderId="20" xfId="141" applyNumberFormat="1" applyFont="1" applyBorder="1" applyAlignment="1">
      <alignment horizontal="center" vertical="center"/>
      <protection/>
    </xf>
    <xf numFmtId="49" fontId="32" fillId="47" borderId="0" xfId="141" applyNumberFormat="1" applyFont="1" applyFill="1" applyAlignment="1">
      <alignment vertical="center"/>
      <protection/>
    </xf>
    <xf numFmtId="3" fontId="32" fillId="47" borderId="20" xfId="141" applyNumberFormat="1" applyFont="1" applyFill="1" applyBorder="1" applyAlignment="1">
      <alignment horizontal="center" vertical="center"/>
      <protection/>
    </xf>
    <xf numFmtId="3" fontId="97" fillId="0" borderId="20" xfId="141" applyNumberFormat="1" applyFont="1" applyBorder="1" applyAlignment="1">
      <alignment horizontal="center" vertical="center"/>
      <protection/>
    </xf>
    <xf numFmtId="0" fontId="10" fillId="0" borderId="19" xfId="141" applyFont="1" applyFill="1" applyBorder="1" applyAlignment="1">
      <alignment horizontal="center" vertical="center"/>
      <protection/>
    </xf>
    <xf numFmtId="49" fontId="11" fillId="0" borderId="19" xfId="138" applyNumberFormat="1" applyFont="1" applyFill="1" applyBorder="1" applyAlignment="1">
      <alignment horizontal="left" vertical="center"/>
      <protection/>
    </xf>
    <xf numFmtId="3" fontId="10" fillId="0" borderId="19" xfId="141" applyNumberFormat="1" applyFont="1" applyFill="1" applyBorder="1" applyAlignment="1">
      <alignment horizontal="center" vertical="center"/>
      <protection/>
    </xf>
    <xf numFmtId="3" fontId="24" fillId="0" borderId="19" xfId="141" applyNumberFormat="1" applyFont="1" applyFill="1" applyBorder="1" applyAlignment="1">
      <alignment horizontal="center" vertical="center"/>
      <protection/>
    </xf>
    <xf numFmtId="3" fontId="32" fillId="0" borderId="19" xfId="141" applyNumberFormat="1" applyFont="1" applyFill="1" applyBorder="1" applyAlignment="1">
      <alignment vertical="center"/>
      <protection/>
    </xf>
    <xf numFmtId="3" fontId="98" fillId="0" borderId="19" xfId="141" applyNumberFormat="1" applyFont="1" applyFill="1" applyBorder="1" applyAlignment="1">
      <alignment vertical="center"/>
      <protection/>
    </xf>
    <xf numFmtId="49" fontId="37" fillId="0" borderId="0" xfId="141" applyNumberFormat="1" applyFont="1" applyBorder="1" applyAlignment="1">
      <alignment/>
      <protection/>
    </xf>
    <xf numFmtId="49" fontId="34" fillId="0" borderId="0" xfId="141" applyNumberFormat="1" applyFont="1" applyBorder="1" applyAlignment="1">
      <alignment horizontal="center"/>
      <protection/>
    </xf>
    <xf numFmtId="49" fontId="34" fillId="0" borderId="0" xfId="141" applyNumberFormat="1" applyFont="1" applyAlignment="1">
      <alignment/>
      <protection/>
    </xf>
    <xf numFmtId="0" fontId="10" fillId="47" borderId="0" xfId="141" applyFont="1" applyFill="1" applyBorder="1" applyAlignment="1">
      <alignment/>
      <protection/>
    </xf>
    <xf numFmtId="49" fontId="99" fillId="0" borderId="0" xfId="141" applyNumberFormat="1" applyFont="1">
      <alignment/>
      <protection/>
    </xf>
    <xf numFmtId="49" fontId="100" fillId="0" borderId="0" xfId="141" applyNumberFormat="1" applyFont="1">
      <alignment/>
      <protection/>
    </xf>
    <xf numFmtId="49" fontId="101" fillId="0" borderId="0" xfId="141" applyNumberFormat="1" applyFont="1" applyAlignment="1">
      <alignment horizontal="center"/>
      <protection/>
    </xf>
    <xf numFmtId="49" fontId="30" fillId="47" borderId="0" xfId="138" applyNumberFormat="1" applyFont="1" applyFill="1" applyAlignment="1">
      <alignment/>
      <protection/>
    </xf>
    <xf numFmtId="49" fontId="86" fillId="0" borderId="0" xfId="141" applyNumberFormat="1" applyFont="1">
      <alignment/>
      <protection/>
    </xf>
    <xf numFmtId="49" fontId="37" fillId="0" borderId="0" xfId="141" applyNumberFormat="1" applyFont="1" applyBorder="1" applyAlignment="1">
      <alignment wrapText="1"/>
      <protection/>
    </xf>
    <xf numFmtId="49" fontId="89" fillId="0" borderId="0" xfId="141" applyNumberFormat="1" applyFont="1">
      <alignment/>
      <protection/>
    </xf>
    <xf numFmtId="49" fontId="84" fillId="0" borderId="0" xfId="141" applyNumberFormat="1" applyFont="1">
      <alignment/>
      <protection/>
    </xf>
    <xf numFmtId="49" fontId="19" fillId="0" borderId="0" xfId="141" applyNumberFormat="1" applyFont="1" applyFill="1" applyAlignment="1">
      <alignment wrapText="1"/>
      <protection/>
    </xf>
    <xf numFmtId="49" fontId="0" fillId="0" borderId="0" xfId="141" applyNumberFormat="1" applyFont="1" applyFill="1" applyBorder="1" applyAlignment="1">
      <alignment/>
      <protection/>
    </xf>
    <xf numFmtId="49" fontId="7" fillId="0" borderId="0" xfId="141" applyNumberFormat="1" applyFont="1" applyFill="1" applyBorder="1" applyAlignment="1">
      <alignment/>
      <protection/>
    </xf>
    <xf numFmtId="49" fontId="102" fillId="0" borderId="0" xfId="141" applyNumberFormat="1" applyFont="1" applyFill="1">
      <alignment/>
      <protection/>
    </xf>
    <xf numFmtId="49" fontId="32" fillId="0" borderId="0" xfId="141" applyNumberFormat="1" applyFont="1" applyFill="1" applyAlignment="1">
      <alignment horizontal="center"/>
      <protection/>
    </xf>
    <xf numFmtId="49" fontId="24" fillId="0" borderId="0" xfId="141" applyNumberFormat="1" applyFont="1" applyFill="1" applyBorder="1" applyAlignment="1">
      <alignment/>
      <protection/>
    </xf>
    <xf numFmtId="49" fontId="11" fillId="0" borderId="0" xfId="141" applyNumberFormat="1" applyFont="1" applyFill="1" applyBorder="1" applyAlignment="1">
      <alignment/>
      <protection/>
    </xf>
    <xf numFmtId="49" fontId="88" fillId="0" borderId="0" xfId="141" applyNumberFormat="1" applyFont="1" applyFill="1">
      <alignment/>
      <protection/>
    </xf>
    <xf numFmtId="49" fontId="88" fillId="0" borderId="0" xfId="141" applyNumberFormat="1" applyFont="1" applyFill="1" applyAlignment="1">
      <alignment/>
      <protection/>
    </xf>
    <xf numFmtId="49" fontId="24" fillId="0" borderId="27" xfId="141" applyNumberFormat="1" applyFont="1" applyFill="1" applyBorder="1" applyAlignment="1">
      <alignment horizontal="center" vertical="center"/>
      <protection/>
    </xf>
    <xf numFmtId="3" fontId="11" fillId="44" borderId="27" xfId="141" applyNumberFormat="1" applyFont="1" applyFill="1" applyBorder="1" applyAlignment="1">
      <alignment horizontal="center" vertical="center"/>
      <protection/>
    </xf>
    <xf numFmtId="3" fontId="11" fillId="44" borderId="23" xfId="141" applyNumberFormat="1" applyFont="1" applyFill="1" applyBorder="1" applyAlignment="1">
      <alignment horizontal="center" vertical="center"/>
      <protection/>
    </xf>
    <xf numFmtId="49" fontId="7" fillId="0" borderId="0" xfId="141" applyNumberFormat="1" applyFont="1" applyAlignment="1">
      <alignment horizontal="center"/>
      <protection/>
    </xf>
    <xf numFmtId="49" fontId="30" fillId="0" borderId="0" xfId="141" applyNumberFormat="1" applyFont="1">
      <alignment/>
      <protection/>
    </xf>
    <xf numFmtId="49" fontId="7" fillId="0" borderId="0" xfId="141" applyNumberFormat="1" applyFont="1">
      <alignment/>
      <protection/>
    </xf>
    <xf numFmtId="49" fontId="34" fillId="0" borderId="0" xfId="141" applyNumberFormat="1" applyFont="1">
      <alignment/>
      <protection/>
    </xf>
    <xf numFmtId="3" fontId="7" fillId="47" borderId="0" xfId="141" applyNumberFormat="1" applyFont="1" applyFill="1" applyBorder="1" applyAlignment="1">
      <alignment/>
      <protection/>
    </xf>
    <xf numFmtId="0" fontId="7" fillId="0" borderId="0" xfId="141" applyFont="1">
      <alignment/>
      <protection/>
    </xf>
    <xf numFmtId="0" fontId="8" fillId="0" borderId="0" xfId="141" applyFont="1" applyBorder="1" applyAlignment="1">
      <alignment horizontal="left"/>
      <protection/>
    </xf>
    <xf numFmtId="3" fontId="0" fillId="0" borderId="0" xfId="141" applyNumberFormat="1" applyFont="1" applyAlignment="1">
      <alignment horizontal="left"/>
      <protection/>
    </xf>
    <xf numFmtId="0" fontId="18" fillId="0" borderId="0" xfId="141" applyFont="1" applyBorder="1" applyAlignment="1">
      <alignment/>
      <protection/>
    </xf>
    <xf numFmtId="0" fontId="12" fillId="0" borderId="20" xfId="141" applyFont="1" applyFill="1" applyBorder="1" applyAlignment="1">
      <alignment horizontal="center" vertical="center" wrapText="1"/>
      <protection/>
    </xf>
    <xf numFmtId="0" fontId="7" fillId="0" borderId="0" xfId="141" applyFont="1" applyFill="1" applyBorder="1">
      <alignment/>
      <protection/>
    </xf>
    <xf numFmtId="0" fontId="7" fillId="0" borderId="0" xfId="141" applyFont="1" applyFill="1">
      <alignment/>
      <protection/>
    </xf>
    <xf numFmtId="3" fontId="23" fillId="0" borderId="20" xfId="141" applyNumberFormat="1" applyFont="1" applyBorder="1" applyAlignment="1">
      <alignment horizontal="center" vertical="center"/>
      <protection/>
    </xf>
    <xf numFmtId="0" fontId="0" fillId="0" borderId="0" xfId="141" applyFont="1" applyAlignment="1">
      <alignment horizontal="center" vertical="center"/>
      <protection/>
    </xf>
    <xf numFmtId="3" fontId="8" fillId="44" borderId="20" xfId="141" applyNumberFormat="1" applyFont="1" applyFill="1" applyBorder="1" applyAlignment="1">
      <alignment horizontal="center" vertical="center"/>
      <protection/>
    </xf>
    <xf numFmtId="0" fontId="7" fillId="0" borderId="0" xfId="141" applyFont="1" applyAlignment="1">
      <alignment vertical="center"/>
      <protection/>
    </xf>
    <xf numFmtId="9" fontId="7" fillId="0" borderId="0" xfId="149" applyFont="1" applyAlignment="1">
      <alignment vertical="center"/>
    </xf>
    <xf numFmtId="0" fontId="7" fillId="0" borderId="0" xfId="141" applyFont="1" applyAlignment="1">
      <alignment horizontal="center"/>
      <protection/>
    </xf>
    <xf numFmtId="0" fontId="30" fillId="0" borderId="0" xfId="141" applyFont="1">
      <alignment/>
      <protection/>
    </xf>
    <xf numFmtId="0" fontId="78" fillId="0" borderId="0" xfId="141" applyFont="1" applyAlignment="1">
      <alignment horizontal="center"/>
      <protection/>
    </xf>
    <xf numFmtId="49" fontId="58" fillId="0" borderId="0" xfId="141" applyNumberFormat="1" applyFont="1">
      <alignment/>
      <protection/>
    </xf>
    <xf numFmtId="49" fontId="103" fillId="0" borderId="0" xfId="141" applyNumberFormat="1" applyFont="1" applyBorder="1" applyAlignment="1">
      <alignment wrapText="1"/>
      <protection/>
    </xf>
    <xf numFmtId="0" fontId="37" fillId="0" borderId="0" xfId="141"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6"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6"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6" applyNumberFormat="1" applyFont="1" applyFill="1" applyBorder="1" applyAlignment="1" applyProtection="1">
      <alignment horizontal="center" vertical="center"/>
      <protection/>
    </xf>
    <xf numFmtId="10" fontId="34" fillId="0" borderId="20" xfId="132" applyNumberFormat="1" applyFont="1" applyFill="1" applyBorder="1" applyAlignment="1">
      <alignment horizontal="center" vertical="center"/>
      <protection/>
    </xf>
    <xf numFmtId="10" fontId="58"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2" applyNumberFormat="1" applyFont="1" applyFill="1" applyBorder="1" applyAlignment="1">
      <alignment horizontal="center" vertical="center"/>
      <protection/>
    </xf>
    <xf numFmtId="3" fontId="63" fillId="47" borderId="20" xfId="136"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6" applyNumberFormat="1" applyFont="1" applyFill="1" applyBorder="1" applyAlignment="1" applyProtection="1">
      <alignment horizontal="center" vertical="center"/>
      <protection/>
    </xf>
    <xf numFmtId="10" fontId="63"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6" applyNumberFormat="1" applyFont="1" applyFill="1" applyBorder="1" applyAlignment="1" applyProtection="1">
      <alignment horizontal="center" vertical="center"/>
      <protection/>
    </xf>
    <xf numFmtId="3" fontId="8" fillId="47" borderId="37" xfId="136"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2"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6" applyNumberFormat="1" applyFont="1" applyFill="1" applyBorder="1" applyAlignment="1" applyProtection="1">
      <alignment horizontal="center" vertical="center"/>
      <protection/>
    </xf>
    <xf numFmtId="3" fontId="8" fillId="47" borderId="26" xfId="136"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6"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136"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2"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6"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2"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3" fontId="11" fillId="0" borderId="20" xfId="136"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3" fontId="10" fillId="0" borderId="20" xfId="136" applyNumberFormat="1" applyFont="1" applyFill="1" applyBorder="1" applyAlignment="1" applyProtection="1">
      <alignment horizontal="center" vertical="center"/>
      <protection/>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6" applyNumberFormat="1" applyFont="1" applyFill="1" applyBorder="1" applyAlignment="1" applyProtection="1">
      <alignment horizontal="center" vertical="center"/>
      <protection/>
    </xf>
    <xf numFmtId="3" fontId="8" fillId="0" borderId="20" xfId="136"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2"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2" applyNumberFormat="1" applyFont="1" applyFill="1" applyBorder="1" applyAlignment="1">
      <alignment horizontal="right" vertical="center"/>
      <protection/>
    </xf>
    <xf numFmtId="10" fontId="8" fillId="0" borderId="20" xfId="132"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49" fontId="0" fillId="0" borderId="0" xfId="0" applyNumberFormat="1" applyFill="1" applyBorder="1" applyAlignment="1">
      <alignment/>
    </xf>
    <xf numFmtId="0" fontId="16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9" applyNumberFormat="1" applyFont="1" applyFill="1" applyBorder="1" applyAlignment="1">
      <alignment horizontal="left" vertical="center"/>
      <protection/>
    </xf>
    <xf numFmtId="49" fontId="0" fillId="0" borderId="0" xfId="139" applyNumberFormat="1" applyFont="1" applyFill="1">
      <alignment/>
      <protection/>
    </xf>
    <xf numFmtId="49" fontId="0" fillId="0" borderId="0" xfId="139" applyNumberFormat="1" applyFont="1" applyFill="1" applyAlignment="1">
      <alignment horizontal="left"/>
      <protection/>
    </xf>
    <xf numFmtId="49" fontId="20" fillId="0" borderId="0" xfId="139" applyNumberFormat="1" applyFont="1" applyFill="1" applyAlignment="1">
      <alignment/>
      <protection/>
    </xf>
    <xf numFmtId="49" fontId="23" fillId="0" borderId="0" xfId="139" applyNumberFormat="1" applyFont="1" applyFill="1" applyAlignment="1">
      <alignment horizontal="left"/>
      <protection/>
    </xf>
    <xf numFmtId="49" fontId="0" fillId="0" borderId="0" xfId="139" applyNumberFormat="1" applyFont="1" applyFill="1" applyAlignment="1">
      <alignment/>
      <protection/>
    </xf>
    <xf numFmtId="49" fontId="0" fillId="0" borderId="0" xfId="139" applyNumberFormat="1" applyFont="1" applyFill="1" applyAlignment="1">
      <alignment horizontal="center"/>
      <protection/>
    </xf>
    <xf numFmtId="49" fontId="18" fillId="0" borderId="22" xfId="139" applyNumberFormat="1" applyFont="1" applyFill="1" applyBorder="1" applyAlignment="1">
      <alignment horizontal="left" vertical="center"/>
      <protection/>
    </xf>
    <xf numFmtId="49" fontId="60" fillId="0" borderId="20" xfId="139" applyNumberFormat="1" applyFont="1" applyFill="1" applyBorder="1" applyAlignment="1">
      <alignment horizontal="center" vertical="center" wrapText="1"/>
      <protection/>
    </xf>
    <xf numFmtId="49" fontId="0" fillId="0" borderId="0" xfId="139" applyNumberFormat="1" applyFont="1" applyFill="1" applyAlignment="1">
      <alignment vertical="center"/>
      <protection/>
    </xf>
    <xf numFmtId="49" fontId="1" fillId="0" borderId="0" xfId="139" applyNumberFormat="1" applyFont="1" applyFill="1">
      <alignment/>
      <protection/>
    </xf>
    <xf numFmtId="49" fontId="6" fillId="0" borderId="0" xfId="139" applyNumberFormat="1" applyFont="1" applyFill="1" applyBorder="1">
      <alignment/>
      <protection/>
    </xf>
    <xf numFmtId="49" fontId="30" fillId="0" borderId="0" xfId="139" applyNumberFormat="1" applyFont="1" applyFill="1" applyAlignment="1">
      <alignment horizontal="center"/>
      <protection/>
    </xf>
    <xf numFmtId="49" fontId="34" fillId="0" borderId="0" xfId="139" applyNumberFormat="1" applyFont="1" applyFill="1">
      <alignment/>
      <protection/>
    </xf>
    <xf numFmtId="0" fontId="30" fillId="0" borderId="0" xfId="139" applyFont="1" applyFill="1" applyAlignment="1">
      <alignment horizontal="center"/>
      <protection/>
    </xf>
    <xf numFmtId="49" fontId="37" fillId="0" borderId="0" xfId="139" applyNumberFormat="1" applyFont="1" applyFill="1">
      <alignment/>
      <protection/>
    </xf>
    <xf numFmtId="3" fontId="0" fillId="0" borderId="0" xfId="139" applyNumberFormat="1" applyFont="1" applyFill="1">
      <alignment/>
      <protection/>
    </xf>
    <xf numFmtId="49" fontId="7" fillId="0" borderId="0" xfId="139" applyNumberFormat="1" applyFont="1" applyFill="1" applyAlignment="1">
      <alignment wrapText="1"/>
      <protection/>
    </xf>
    <xf numFmtId="49" fontId="0" fillId="0" borderId="0" xfId="139" applyNumberFormat="1" applyFont="1" applyFill="1" applyBorder="1" applyAlignment="1">
      <alignment horizontal="left"/>
      <protection/>
    </xf>
    <xf numFmtId="49" fontId="0" fillId="0" borderId="0" xfId="139" applyNumberFormat="1" applyFont="1" applyFill="1" applyBorder="1" applyAlignment="1">
      <alignment/>
      <protection/>
    </xf>
    <xf numFmtId="49" fontId="0" fillId="0" borderId="0" xfId="139" applyNumberFormat="1" applyFont="1" applyFill="1" applyBorder="1">
      <alignment/>
      <protection/>
    </xf>
    <xf numFmtId="49" fontId="24" fillId="0" borderId="22" xfId="139" applyNumberFormat="1" applyFont="1" applyFill="1" applyBorder="1" applyAlignment="1">
      <alignment/>
      <protection/>
    </xf>
    <xf numFmtId="49" fontId="10" fillId="0" borderId="22" xfId="139" applyNumberFormat="1" applyFont="1" applyFill="1" applyBorder="1" applyAlignment="1">
      <alignment horizontal="center"/>
      <protection/>
    </xf>
    <xf numFmtId="49" fontId="24" fillId="0" borderId="20" xfId="139" applyNumberFormat="1" applyFont="1" applyFill="1" applyBorder="1" applyAlignment="1">
      <alignment horizontal="center" vertical="center" wrapText="1"/>
      <protection/>
    </xf>
    <xf numFmtId="49" fontId="11" fillId="0" borderId="19" xfId="139" applyNumberFormat="1" applyFont="1" applyFill="1" applyBorder="1" applyAlignment="1">
      <alignment horizontal="center"/>
      <protection/>
    </xf>
    <xf numFmtId="49" fontId="11" fillId="0" borderId="19" xfId="139" applyNumberFormat="1" applyFont="1" applyFill="1" applyBorder="1" applyAlignment="1">
      <alignment horizontal="left"/>
      <protection/>
    </xf>
    <xf numFmtId="3" fontId="10" fillId="0" borderId="19" xfId="139" applyNumberFormat="1" applyFont="1" applyFill="1" applyBorder="1" applyAlignment="1">
      <alignment horizontal="center" vertical="center" wrapText="1"/>
      <protection/>
    </xf>
    <xf numFmtId="49" fontId="20" fillId="0" borderId="0" xfId="139" applyNumberFormat="1" applyFont="1" applyFill="1" applyBorder="1" applyAlignment="1">
      <alignment vertical="center" wrapText="1"/>
      <protection/>
    </xf>
    <xf numFmtId="49" fontId="18" fillId="0" borderId="20" xfId="139" applyNumberFormat="1" applyFont="1" applyFill="1" applyBorder="1" applyAlignment="1">
      <alignment horizontal="center"/>
      <protection/>
    </xf>
    <xf numFmtId="49" fontId="8" fillId="0" borderId="0" xfId="139" applyNumberFormat="1" applyFont="1" applyFill="1" applyBorder="1" applyAlignment="1">
      <alignment horizontal="center"/>
      <protection/>
    </xf>
    <xf numFmtId="49" fontId="8" fillId="0" borderId="0" xfId="139" applyNumberFormat="1" applyFont="1" applyFill="1" applyBorder="1" applyAlignment="1">
      <alignment horizontal="left"/>
      <protection/>
    </xf>
    <xf numFmtId="49" fontId="34" fillId="0" borderId="0" xfId="139" applyNumberFormat="1" applyFont="1" applyFill="1" applyBorder="1" applyAlignment="1">
      <alignment wrapText="1"/>
      <protection/>
    </xf>
    <xf numFmtId="49" fontId="34" fillId="0" borderId="0" xfId="139" applyNumberFormat="1" applyFont="1" applyFill="1" applyAlignment="1">
      <alignment wrapText="1"/>
      <protection/>
    </xf>
    <xf numFmtId="49" fontId="7" fillId="0" borderId="0" xfId="139" applyNumberFormat="1" applyFont="1" applyFill="1" applyAlignment="1">
      <alignment/>
      <protection/>
    </xf>
    <xf numFmtId="49" fontId="78" fillId="0" borderId="0" xfId="139" applyNumberFormat="1" applyFont="1" applyFill="1">
      <alignment/>
      <protection/>
    </xf>
    <xf numFmtId="49" fontId="18" fillId="0" borderId="0" xfId="139" applyNumberFormat="1" applyFont="1" applyFill="1" applyBorder="1" applyAlignment="1">
      <alignment wrapText="1"/>
      <protection/>
    </xf>
    <xf numFmtId="49" fontId="0" fillId="0" borderId="0" xfId="142" applyNumberFormat="1" applyFont="1" applyFill="1" applyAlignment="1">
      <alignment horizontal="left"/>
      <protection/>
    </xf>
    <xf numFmtId="49" fontId="19" fillId="0" borderId="0" xfId="142" applyNumberFormat="1" applyFont="1" applyFill="1" applyAlignment="1">
      <alignment wrapText="1"/>
      <protection/>
    </xf>
    <xf numFmtId="49" fontId="7" fillId="0" borderId="0" xfId="142" applyNumberFormat="1" applyFont="1" applyFill="1" applyBorder="1" applyAlignment="1">
      <alignment horizontal="left"/>
      <protection/>
    </xf>
    <xf numFmtId="49" fontId="0" fillId="0" borderId="0" xfId="142" applyNumberFormat="1" applyFont="1" applyFill="1" applyBorder="1" applyAlignment="1">
      <alignment horizontal="left"/>
      <protection/>
    </xf>
    <xf numFmtId="49" fontId="32" fillId="0" borderId="0" xfId="142" applyNumberFormat="1" applyFont="1" applyFill="1">
      <alignment/>
      <protection/>
    </xf>
    <xf numFmtId="49" fontId="0" fillId="0" borderId="0" xfId="142" applyNumberFormat="1" applyFont="1" applyFill="1" applyBorder="1" applyAlignment="1">
      <alignment/>
      <protection/>
    </xf>
    <xf numFmtId="49" fontId="20" fillId="0" borderId="0" xfId="142" applyNumberFormat="1" applyFont="1" applyFill="1" applyAlignment="1">
      <alignment/>
      <protection/>
    </xf>
    <xf numFmtId="49" fontId="23" fillId="0" borderId="0" xfId="142" applyNumberFormat="1" applyFont="1" applyFill="1" applyBorder="1" applyAlignment="1">
      <alignment/>
      <protection/>
    </xf>
    <xf numFmtId="49" fontId="23" fillId="0" borderId="22" xfId="142" applyNumberFormat="1" applyFont="1" applyFill="1" applyBorder="1" applyAlignment="1">
      <alignment horizontal="left"/>
      <protection/>
    </xf>
    <xf numFmtId="49" fontId="7" fillId="0" borderId="22" xfId="142" applyNumberFormat="1" applyFont="1" applyFill="1" applyBorder="1" applyAlignment="1">
      <alignment horizontal="left"/>
      <protection/>
    </xf>
    <xf numFmtId="49" fontId="17" fillId="0" borderId="20" xfId="142" applyNumberFormat="1" applyFont="1" applyFill="1" applyBorder="1" applyAlignment="1">
      <alignment horizontal="center" vertical="center" wrapText="1" readingOrder="1"/>
      <protection/>
    </xf>
    <xf numFmtId="49" fontId="32" fillId="0" borderId="0" xfId="142" applyNumberFormat="1" applyFont="1" applyFill="1" applyBorder="1">
      <alignment/>
      <protection/>
    </xf>
    <xf numFmtId="49" fontId="17" fillId="0" borderId="0" xfId="142" applyNumberFormat="1" applyFont="1" applyFill="1" applyBorder="1" applyAlignment="1">
      <alignment vertical="justify" textRotation="90" wrapText="1"/>
      <protection/>
    </xf>
    <xf numFmtId="49" fontId="80" fillId="0" borderId="26" xfId="142" applyNumberFormat="1" applyFont="1" applyFill="1" applyBorder="1" applyAlignment="1">
      <alignment wrapText="1"/>
      <protection/>
    </xf>
    <xf numFmtId="49" fontId="80" fillId="0" borderId="25" xfId="142" applyNumberFormat="1" applyFont="1" applyFill="1" applyBorder="1" applyAlignment="1">
      <alignment wrapText="1"/>
      <protection/>
    </xf>
    <xf numFmtId="49" fontId="110" fillId="0" borderId="37" xfId="142" applyNumberFormat="1" applyFont="1" applyFill="1" applyBorder="1" applyAlignment="1">
      <alignment horizontal="center" wrapText="1"/>
      <protection/>
    </xf>
    <xf numFmtId="49" fontId="24" fillId="0" borderId="23" xfId="142" applyNumberFormat="1" applyFont="1" applyFill="1" applyBorder="1" applyAlignment="1">
      <alignment horizontal="center"/>
      <protection/>
    </xf>
    <xf numFmtId="3" fontId="17" fillId="0" borderId="37" xfId="142" applyNumberFormat="1" applyFont="1" applyFill="1" applyBorder="1" applyAlignment="1">
      <alignment horizontal="center" vertical="center" wrapText="1"/>
      <protection/>
    </xf>
    <xf numFmtId="49" fontId="17" fillId="0" borderId="0" xfId="142" applyNumberFormat="1" applyFont="1" applyFill="1" applyBorder="1" applyAlignment="1">
      <alignment vertical="center" textRotation="90" wrapText="1"/>
      <protection/>
    </xf>
    <xf numFmtId="49" fontId="32" fillId="0" borderId="0" xfId="142" applyNumberFormat="1" applyFont="1" applyFill="1" applyBorder="1" applyAlignment="1">
      <alignment vertical="center"/>
      <protection/>
    </xf>
    <xf numFmtId="49" fontId="32" fillId="0" borderId="0" xfId="142" applyNumberFormat="1" applyFont="1" applyFill="1" applyAlignment="1">
      <alignment vertical="center"/>
      <protection/>
    </xf>
    <xf numFmtId="49" fontId="29" fillId="0" borderId="0" xfId="142" applyNumberFormat="1" applyFont="1" applyFill="1" applyBorder="1" applyAlignment="1">
      <alignment vertical="center" textRotation="90" wrapText="1"/>
      <protection/>
    </xf>
    <xf numFmtId="49" fontId="1" fillId="0" borderId="0" xfId="142" applyNumberFormat="1" applyFont="1" applyFill="1">
      <alignment/>
      <protection/>
    </xf>
    <xf numFmtId="49" fontId="34" fillId="0" borderId="0" xfId="142" applyNumberFormat="1" applyFont="1" applyFill="1" applyBorder="1" applyAlignment="1">
      <alignment/>
      <protection/>
    </xf>
    <xf numFmtId="49" fontId="85" fillId="0" borderId="0" xfId="142" applyNumberFormat="1" applyFont="1" applyFill="1">
      <alignment/>
      <protection/>
    </xf>
    <xf numFmtId="49" fontId="30" fillId="0" borderId="0" xfId="142" applyNumberFormat="1" applyFont="1" applyFill="1" applyBorder="1" applyAlignment="1">
      <alignment/>
      <protection/>
    </xf>
    <xf numFmtId="49" fontId="10" fillId="0" borderId="0" xfId="142" applyNumberFormat="1" applyFont="1" applyFill="1">
      <alignment/>
      <protection/>
    </xf>
    <xf numFmtId="49" fontId="34" fillId="0" borderId="0" xfId="142" applyNumberFormat="1" applyFont="1" applyFill="1" applyAlignment="1">
      <alignment horizontal="center"/>
      <protection/>
    </xf>
    <xf numFmtId="49" fontId="34" fillId="0" borderId="0" xfId="142" applyNumberFormat="1" applyFont="1" applyFill="1">
      <alignment/>
      <protection/>
    </xf>
    <xf numFmtId="0" fontId="30" fillId="0" borderId="0" xfId="142" applyFont="1" applyFill="1" applyBorder="1" applyAlignment="1">
      <alignment horizontal="center"/>
      <protection/>
    </xf>
    <xf numFmtId="49" fontId="21" fillId="0" borderId="0" xfId="142" applyNumberFormat="1" applyFont="1" applyFill="1" applyAlignment="1">
      <alignment horizontal="left"/>
      <protection/>
    </xf>
    <xf numFmtId="49" fontId="18" fillId="0" borderId="0" xfId="142" applyNumberFormat="1" applyFont="1" applyFill="1" applyBorder="1" applyAlignment="1">
      <alignment wrapText="1"/>
      <protection/>
    </xf>
    <xf numFmtId="49" fontId="87" fillId="0" borderId="0" xfId="142" applyNumberFormat="1" applyFont="1" applyFill="1">
      <alignment/>
      <protection/>
    </xf>
    <xf numFmtId="49" fontId="18" fillId="0" borderId="0" xfId="142" applyNumberFormat="1" applyFont="1" applyFill="1" applyAlignment="1">
      <alignment horizontal="left"/>
      <protection/>
    </xf>
    <xf numFmtId="49" fontId="8" fillId="0" borderId="0" xfId="142" applyNumberFormat="1" applyFont="1" applyFill="1" applyAlignment="1">
      <alignment horizontal="left"/>
      <protection/>
    </xf>
    <xf numFmtId="49" fontId="87" fillId="0" borderId="0" xfId="142" applyNumberFormat="1" applyFont="1" applyFill="1" applyAlignment="1">
      <alignment horizontal="left"/>
      <protection/>
    </xf>
    <xf numFmtId="49" fontId="8" fillId="0" borderId="0" xfId="142" applyNumberFormat="1" applyFont="1" applyFill="1">
      <alignment/>
      <protection/>
    </xf>
    <xf numFmtId="9" fontId="32" fillId="0" borderId="0" xfId="152" applyFont="1" applyFill="1" applyAlignment="1">
      <alignment/>
    </xf>
    <xf numFmtId="0" fontId="0" fillId="0" borderId="0" xfId="142" applyNumberFormat="1" applyFont="1" applyFill="1" applyAlignment="1">
      <alignment horizontal="left"/>
      <protection/>
    </xf>
    <xf numFmtId="0" fontId="19" fillId="0" borderId="0" xfId="142" applyNumberFormat="1" applyFont="1" applyFill="1" applyAlignment="1">
      <alignment wrapText="1"/>
      <protection/>
    </xf>
    <xf numFmtId="3" fontId="0" fillId="0" borderId="0" xfId="142" applyNumberFormat="1" applyFont="1" applyFill="1" applyBorder="1" applyAlignment="1">
      <alignment/>
      <protection/>
    </xf>
    <xf numFmtId="0" fontId="32" fillId="0" borderId="0" xfId="142" applyFont="1" applyFill="1">
      <alignment/>
      <protection/>
    </xf>
    <xf numFmtId="0" fontId="0" fillId="0" borderId="0" xfId="142" applyFont="1" applyFill="1" applyAlignment="1">
      <alignment horizontal="left"/>
      <protection/>
    </xf>
    <xf numFmtId="0" fontId="0" fillId="0" borderId="0" xfId="142" applyFont="1" applyFill="1" applyBorder="1" applyAlignment="1">
      <alignment/>
      <protection/>
    </xf>
    <xf numFmtId="0" fontId="20" fillId="0" borderId="0" xfId="142" applyFont="1" applyFill="1" applyAlignment="1">
      <alignment/>
      <protection/>
    </xf>
    <xf numFmtId="0" fontId="0" fillId="0" borderId="0" xfId="142" applyFont="1" applyFill="1" applyBorder="1" applyAlignment="1">
      <alignment horizontal="left"/>
      <protection/>
    </xf>
    <xf numFmtId="0" fontId="23" fillId="0" borderId="22" xfId="142" applyFont="1" applyFill="1" applyBorder="1" applyAlignment="1">
      <alignment horizontal="left"/>
      <protection/>
    </xf>
    <xf numFmtId="0" fontId="31" fillId="0" borderId="20" xfId="142" applyFont="1" applyFill="1" applyBorder="1" applyAlignment="1">
      <alignment horizontal="center" vertical="center" wrapText="1"/>
      <protection/>
    </xf>
    <xf numFmtId="0" fontId="32" fillId="0" borderId="0" xfId="142" applyFont="1" applyFill="1" applyAlignment="1">
      <alignment vertical="center"/>
      <protection/>
    </xf>
    <xf numFmtId="0" fontId="80" fillId="0" borderId="26" xfId="142" applyFont="1" applyFill="1" applyBorder="1" applyAlignment="1">
      <alignment wrapText="1"/>
      <protection/>
    </xf>
    <xf numFmtId="0" fontId="80" fillId="0" borderId="25" xfId="142" applyFont="1" applyFill="1" applyBorder="1" applyAlignment="1">
      <alignment wrapText="1"/>
      <protection/>
    </xf>
    <xf numFmtId="3" fontId="110" fillId="0" borderId="37" xfId="142" applyNumberFormat="1" applyFont="1" applyFill="1" applyBorder="1" applyAlignment="1">
      <alignment horizontal="center" wrapText="1"/>
      <protection/>
    </xf>
    <xf numFmtId="0" fontId="24" fillId="0" borderId="23" xfId="142" applyFont="1" applyFill="1" applyBorder="1" applyAlignment="1">
      <alignment horizontal="center"/>
      <protection/>
    </xf>
    <xf numFmtId="0" fontId="110" fillId="0" borderId="37" xfId="142" applyFont="1" applyFill="1" applyBorder="1" applyAlignment="1">
      <alignment horizontal="center" wrapText="1"/>
      <protection/>
    </xf>
    <xf numFmtId="0" fontId="1" fillId="0" borderId="0" xfId="142" applyFont="1" applyFill="1">
      <alignment/>
      <protection/>
    </xf>
    <xf numFmtId="0" fontId="37" fillId="0" borderId="0" xfId="142" applyNumberFormat="1" applyFont="1" applyFill="1" applyBorder="1" applyAlignment="1">
      <alignment/>
      <protection/>
    </xf>
    <xf numFmtId="0" fontId="89" fillId="0" borderId="0" xfId="142" applyFont="1" applyFill="1">
      <alignment/>
      <protection/>
    </xf>
    <xf numFmtId="0" fontId="34" fillId="0" borderId="0" xfId="142" applyFont="1" applyFill="1" applyBorder="1" applyAlignment="1">
      <alignment wrapText="1"/>
      <protection/>
    </xf>
    <xf numFmtId="0" fontId="30" fillId="0" borderId="0" xfId="142" applyNumberFormat="1" applyFont="1" applyFill="1" applyBorder="1" applyAlignment="1">
      <alignment/>
      <protection/>
    </xf>
    <xf numFmtId="0" fontId="85" fillId="0" borderId="0" xfId="142" applyFont="1" applyFill="1">
      <alignment/>
      <protection/>
    </xf>
    <xf numFmtId="0" fontId="30" fillId="0" borderId="0" xfId="142" applyNumberFormat="1" applyFont="1" applyFill="1" applyBorder="1" applyAlignment="1">
      <alignment horizontal="center" wrapText="1"/>
      <protection/>
    </xf>
    <xf numFmtId="0" fontId="30" fillId="0" borderId="0" xfId="142" applyNumberFormat="1" applyFont="1" applyFill="1" applyBorder="1" applyAlignment="1">
      <alignment horizontal="center"/>
      <protection/>
    </xf>
    <xf numFmtId="0" fontId="10" fillId="0" borderId="0" xfId="142" applyFont="1" applyFill="1">
      <alignment/>
      <protection/>
    </xf>
    <xf numFmtId="0" fontId="34" fillId="0" borderId="0" xfId="142" applyFont="1" applyFill="1">
      <alignment/>
      <protection/>
    </xf>
    <xf numFmtId="0" fontId="30" fillId="0" borderId="0" xfId="139" applyFont="1" applyFill="1" applyAlignment="1">
      <alignment/>
      <protection/>
    </xf>
    <xf numFmtId="0" fontId="26" fillId="0" borderId="0" xfId="142" applyFont="1" applyFill="1">
      <alignment/>
      <protection/>
    </xf>
    <xf numFmtId="49" fontId="24" fillId="0" borderId="0" xfId="142" applyNumberFormat="1" applyFont="1" applyFill="1" applyBorder="1" applyAlignment="1">
      <alignment/>
      <protection/>
    </xf>
    <xf numFmtId="49" fontId="24" fillId="0" borderId="0" xfId="142" applyNumberFormat="1" applyFont="1" applyFill="1" applyAlignment="1">
      <alignment horizontal="left"/>
      <protection/>
    </xf>
    <xf numFmtId="49" fontId="24" fillId="0" borderId="0" xfId="142" applyNumberFormat="1" applyFont="1" applyFill="1">
      <alignment/>
      <protection/>
    </xf>
    <xf numFmtId="49" fontId="8" fillId="0" borderId="0" xfId="142" applyNumberFormat="1" applyFont="1" applyFill="1" applyBorder="1" applyAlignment="1">
      <alignment horizontal="left"/>
      <protection/>
    </xf>
    <xf numFmtId="49" fontId="0" fillId="0" borderId="22" xfId="142" applyNumberFormat="1" applyFont="1" applyFill="1" applyBorder="1" applyAlignment="1">
      <alignment/>
      <protection/>
    </xf>
    <xf numFmtId="49" fontId="11" fillId="0" borderId="20" xfId="142" applyNumberFormat="1" applyFont="1" applyFill="1" applyBorder="1" applyAlignment="1">
      <alignment horizontal="center" vertical="center" wrapText="1"/>
      <protection/>
    </xf>
    <xf numFmtId="49" fontId="10" fillId="0" borderId="24" xfId="142" applyNumberFormat="1" applyFont="1" applyFill="1" applyBorder="1">
      <alignment/>
      <protection/>
    </xf>
    <xf numFmtId="49" fontId="29" fillId="0" borderId="0" xfId="142" applyNumberFormat="1" applyFont="1" applyFill="1">
      <alignment/>
      <protection/>
    </xf>
    <xf numFmtId="49" fontId="11" fillId="0" borderId="25" xfId="142" applyNumberFormat="1" applyFont="1" applyFill="1" applyBorder="1" applyAlignment="1">
      <alignment horizontal="center" vertical="center" wrapText="1"/>
      <protection/>
    </xf>
    <xf numFmtId="49" fontId="24" fillId="0" borderId="20" xfId="142" applyNumberFormat="1" applyFont="1" applyFill="1" applyBorder="1" applyAlignment="1">
      <alignment horizontal="center" vertical="center"/>
      <protection/>
    </xf>
    <xf numFmtId="49" fontId="10" fillId="0" borderId="0" xfId="142" applyNumberFormat="1" applyFont="1" applyFill="1" applyAlignment="1">
      <alignment vertical="center"/>
      <protection/>
    </xf>
    <xf numFmtId="3" fontId="10" fillId="0" borderId="20" xfId="142" applyNumberFormat="1" applyFont="1" applyFill="1" applyBorder="1" applyAlignment="1">
      <alignment horizontal="center" vertical="center"/>
      <protection/>
    </xf>
    <xf numFmtId="49" fontId="93" fillId="0" borderId="0" xfId="142" applyNumberFormat="1" applyFont="1" applyFill="1">
      <alignment/>
      <protection/>
    </xf>
    <xf numFmtId="49" fontId="34" fillId="0" borderId="0" xfId="142" applyNumberFormat="1" applyFont="1" applyFill="1" applyBorder="1" applyAlignment="1">
      <alignment wrapText="1"/>
      <protection/>
    </xf>
    <xf numFmtId="49" fontId="26" fillId="0" borderId="0" xfId="142" applyNumberFormat="1" applyFont="1" applyFill="1">
      <alignment/>
      <protection/>
    </xf>
    <xf numFmtId="49" fontId="37" fillId="0" borderId="0" xfId="142" applyNumberFormat="1" applyFont="1" applyFill="1">
      <alignment/>
      <protection/>
    </xf>
    <xf numFmtId="0" fontId="12" fillId="0" borderId="0" xfId="142" applyFont="1" applyFill="1" applyBorder="1" applyAlignment="1">
      <alignment/>
      <protection/>
    </xf>
    <xf numFmtId="0" fontId="17" fillId="0" borderId="20" xfId="142" applyFont="1" applyFill="1" applyBorder="1" applyAlignment="1">
      <alignment horizontal="center" vertical="center" wrapText="1"/>
      <protection/>
    </xf>
    <xf numFmtId="0" fontId="24" fillId="0" borderId="23" xfId="142" applyFont="1" applyFill="1" applyBorder="1" applyAlignment="1">
      <alignment horizontal="center" vertical="center"/>
      <protection/>
    </xf>
    <xf numFmtId="0" fontId="24" fillId="0" borderId="20" xfId="142" applyFont="1" applyFill="1" applyBorder="1" applyAlignment="1">
      <alignment horizontal="center" vertical="center"/>
      <protection/>
    </xf>
    <xf numFmtId="0" fontId="34" fillId="0" borderId="0" xfId="142" applyNumberFormat="1" applyFont="1" applyFill="1" applyBorder="1" applyAlignment="1">
      <alignment/>
      <protection/>
    </xf>
    <xf numFmtId="0" fontId="21" fillId="0" borderId="0" xfId="142" applyFont="1" applyFill="1">
      <alignment/>
      <protection/>
    </xf>
    <xf numFmtId="0" fontId="33" fillId="0" borderId="0" xfId="142" applyFont="1" applyFill="1">
      <alignment/>
      <protection/>
    </xf>
    <xf numFmtId="0" fontId="18" fillId="0" borderId="0" xfId="142" applyFont="1" applyFill="1">
      <alignment/>
      <protection/>
    </xf>
    <xf numFmtId="49" fontId="18" fillId="0" borderId="0" xfId="142" applyNumberFormat="1" applyFont="1" applyFill="1">
      <alignment/>
      <protection/>
    </xf>
    <xf numFmtId="0" fontId="87" fillId="0" borderId="0" xfId="142" applyFont="1" applyFill="1">
      <alignment/>
      <protection/>
    </xf>
    <xf numFmtId="49" fontId="32" fillId="0" borderId="0" xfId="142" applyNumberFormat="1" applyFont="1" applyFill="1">
      <alignment/>
      <protection/>
    </xf>
    <xf numFmtId="49" fontId="32" fillId="0" borderId="0" xfId="142" applyNumberFormat="1" applyFont="1" applyFill="1" applyAlignment="1">
      <alignment horizontal="center"/>
      <protection/>
    </xf>
    <xf numFmtId="3" fontId="24" fillId="0" borderId="22" xfId="142" applyNumberFormat="1" applyFont="1" applyFill="1" applyBorder="1" applyAlignment="1">
      <alignment horizontal="center"/>
      <protection/>
    </xf>
    <xf numFmtId="49" fontId="10" fillId="0" borderId="22" xfId="142" applyNumberFormat="1" applyFont="1" applyFill="1" applyBorder="1" applyAlignment="1">
      <alignment/>
      <protection/>
    </xf>
    <xf numFmtId="49" fontId="32" fillId="0" borderId="0" xfId="142" applyNumberFormat="1" applyFont="1" applyFill="1" applyAlignment="1">
      <alignment vertical="center"/>
      <protection/>
    </xf>
    <xf numFmtId="49" fontId="85" fillId="0" borderId="0" xfId="142" applyNumberFormat="1" applyFont="1" applyFill="1">
      <alignment/>
      <protection/>
    </xf>
    <xf numFmtId="9" fontId="32" fillId="0" borderId="0" xfId="151" applyFont="1" applyFill="1" applyAlignment="1">
      <alignment/>
    </xf>
    <xf numFmtId="49" fontId="85" fillId="0" borderId="0" xfId="142" applyNumberFormat="1" applyFont="1" applyFill="1" applyAlignment="1">
      <alignment horizontal="center"/>
      <protection/>
    </xf>
    <xf numFmtId="49" fontId="7" fillId="0" borderId="0" xfId="142" applyNumberFormat="1" applyFont="1" applyFill="1" applyBorder="1" applyAlignment="1">
      <alignment/>
      <protection/>
    </xf>
    <xf numFmtId="49" fontId="11" fillId="0" borderId="22" xfId="142" applyNumberFormat="1" applyFont="1" applyFill="1" applyBorder="1" applyAlignment="1">
      <alignment/>
      <protection/>
    </xf>
    <xf numFmtId="49" fontId="34" fillId="0" borderId="0" xfId="142" applyNumberFormat="1" applyFont="1" applyFill="1" applyAlignment="1">
      <alignment/>
      <protection/>
    </xf>
    <xf numFmtId="49" fontId="30" fillId="0" borderId="0" xfId="139" applyNumberFormat="1" applyFont="1" applyFill="1" applyAlignment="1">
      <alignment/>
      <protection/>
    </xf>
    <xf numFmtId="49" fontId="102" fillId="0" borderId="0" xfId="142" applyNumberFormat="1" applyFont="1" applyFill="1">
      <alignment/>
      <protection/>
    </xf>
    <xf numFmtId="49" fontId="32" fillId="0" borderId="0" xfId="142" applyNumberFormat="1" applyFont="1" applyFill="1" applyAlignment="1">
      <alignment horizontal="center"/>
      <protection/>
    </xf>
    <xf numFmtId="49" fontId="11" fillId="0" borderId="0" xfId="142" applyNumberFormat="1" applyFont="1" applyFill="1" applyBorder="1" applyAlignment="1">
      <alignment/>
      <protection/>
    </xf>
    <xf numFmtId="49" fontId="88" fillId="0" borderId="0" xfId="142" applyNumberFormat="1" applyFont="1" applyFill="1">
      <alignment/>
      <protection/>
    </xf>
    <xf numFmtId="49" fontId="24" fillId="0" borderId="27" xfId="142" applyNumberFormat="1" applyFont="1" applyFill="1" applyBorder="1" applyAlignment="1">
      <alignment horizontal="center" vertical="center"/>
      <protection/>
    </xf>
    <xf numFmtId="49" fontId="7" fillId="0" borderId="0" xfId="142" applyNumberFormat="1" applyFont="1" applyFill="1" applyAlignment="1">
      <alignment horizontal="center"/>
      <protection/>
    </xf>
    <xf numFmtId="49" fontId="7" fillId="0" borderId="0" xfId="142" applyNumberFormat="1" applyFont="1" applyFill="1">
      <alignment/>
      <protection/>
    </xf>
    <xf numFmtId="3" fontId="7" fillId="0" borderId="0" xfId="142" applyNumberFormat="1" applyFont="1" applyFill="1" applyBorder="1" applyAlignment="1">
      <alignment/>
      <protection/>
    </xf>
    <xf numFmtId="0" fontId="7" fillId="0" borderId="0" xfId="142" applyFont="1" applyFill="1">
      <alignment/>
      <protection/>
    </xf>
    <xf numFmtId="0" fontId="8" fillId="0" borderId="0" xfId="142" applyFont="1" applyFill="1" applyBorder="1" applyAlignment="1">
      <alignment horizontal="left"/>
      <protection/>
    </xf>
    <xf numFmtId="3" fontId="0" fillId="0" borderId="0" xfId="142" applyNumberFormat="1" applyFont="1" applyFill="1" applyAlignment="1">
      <alignment horizontal="left"/>
      <protection/>
    </xf>
    <xf numFmtId="0" fontId="18" fillId="0" borderId="0" xfId="142" applyFont="1" applyFill="1" applyBorder="1" applyAlignment="1">
      <alignment/>
      <protection/>
    </xf>
    <xf numFmtId="0" fontId="12" fillId="0" borderId="20" xfId="142" applyFont="1" applyFill="1" applyBorder="1" applyAlignment="1">
      <alignment horizontal="center" vertical="center" wrapText="1"/>
      <protection/>
    </xf>
    <xf numFmtId="3" fontId="23" fillId="0" borderId="20" xfId="142" applyNumberFormat="1" applyFont="1" applyFill="1" applyBorder="1" applyAlignment="1">
      <alignment horizontal="center" vertical="center"/>
      <protection/>
    </xf>
    <xf numFmtId="0" fontId="0" fillId="0" borderId="0" xfId="142" applyFont="1" applyFill="1" applyAlignment="1">
      <alignment horizontal="center" vertical="center"/>
      <protection/>
    </xf>
    <xf numFmtId="3" fontId="12" fillId="0" borderId="20" xfId="142" applyNumberFormat="1" applyFont="1" applyFill="1" applyBorder="1" applyAlignment="1">
      <alignment horizontal="center" vertical="center"/>
      <protection/>
    </xf>
    <xf numFmtId="0" fontId="7" fillId="0" borderId="0" xfId="142" applyFont="1" applyFill="1" applyAlignment="1">
      <alignment vertical="center"/>
      <protection/>
    </xf>
    <xf numFmtId="0" fontId="7" fillId="0" borderId="0" xfId="142" applyFont="1" applyFill="1" applyAlignment="1">
      <alignment horizontal="center"/>
      <protection/>
    </xf>
    <xf numFmtId="0" fontId="30" fillId="0" borderId="0" xfId="142" applyFont="1" applyFill="1">
      <alignment/>
      <protection/>
    </xf>
    <xf numFmtId="0" fontId="6" fillId="0" borderId="0" xfId="142" applyFont="1" applyFill="1">
      <alignment/>
      <protection/>
    </xf>
    <xf numFmtId="0" fontId="8" fillId="0" borderId="0" xfId="142" applyNumberFormat="1" applyFont="1" applyFill="1" applyBorder="1" applyAlignment="1">
      <alignment horizontal="center" wrapText="1"/>
      <protection/>
    </xf>
    <xf numFmtId="0" fontId="12" fillId="0" borderId="20" xfId="142" applyNumberFormat="1" applyFont="1" applyFill="1" applyBorder="1" applyAlignment="1">
      <alignment horizontal="center" vertical="center" wrapText="1"/>
      <protection/>
    </xf>
    <xf numFmtId="0" fontId="18" fillId="0" borderId="20" xfId="142" applyFont="1" applyFill="1" applyBorder="1" applyAlignment="1">
      <alignment horizontal="center"/>
      <protection/>
    </xf>
    <xf numFmtId="0" fontId="18" fillId="0" borderId="38" xfId="142" applyFont="1" applyFill="1" applyBorder="1" applyAlignment="1">
      <alignment horizontal="center"/>
      <protection/>
    </xf>
    <xf numFmtId="3" fontId="12" fillId="0" borderId="38" xfId="142" applyNumberFormat="1" applyFont="1" applyFill="1" applyBorder="1" applyAlignment="1">
      <alignment horizontal="center" vertical="center"/>
      <protection/>
    </xf>
    <xf numFmtId="0" fontId="10" fillId="0" borderId="0" xfId="142" applyFont="1" applyFill="1" applyBorder="1" applyAlignment="1">
      <alignment horizontal="center" vertical="center"/>
      <protection/>
    </xf>
    <xf numFmtId="49" fontId="10" fillId="0" borderId="20" xfId="139" applyNumberFormat="1" applyFont="1" applyFill="1" applyBorder="1" applyAlignment="1">
      <alignment horizontal="center" vertical="center" wrapText="1"/>
      <protection/>
    </xf>
    <xf numFmtId="49" fontId="10" fillId="0" borderId="21" xfId="139" applyNumberFormat="1" applyFont="1" applyFill="1" applyBorder="1" applyAlignment="1">
      <alignment horizontal="center" vertical="center" wrapText="1"/>
      <protection/>
    </xf>
    <xf numFmtId="0" fontId="34" fillId="0" borderId="0" xfId="139" applyNumberFormat="1" applyFont="1" applyFill="1">
      <alignment/>
      <protection/>
    </xf>
    <xf numFmtId="49" fontId="20" fillId="0" borderId="0" xfId="139" applyNumberFormat="1" applyFont="1" applyFill="1" applyBorder="1" applyAlignment="1">
      <alignment wrapText="1"/>
      <protection/>
    </xf>
    <xf numFmtId="0" fontId="7" fillId="0" borderId="0" xfId="139" applyFont="1" applyFill="1" applyAlignment="1">
      <alignment/>
      <protection/>
    </xf>
    <xf numFmtId="49" fontId="0" fillId="0" borderId="0" xfId="139" applyNumberFormat="1" applyFont="1" applyFill="1">
      <alignment/>
      <protection/>
    </xf>
    <xf numFmtId="49" fontId="8" fillId="0" borderId="20" xfId="139" applyNumberFormat="1" applyFont="1" applyFill="1" applyBorder="1" applyAlignment="1">
      <alignment horizontal="center" vertical="center" wrapText="1"/>
      <protection/>
    </xf>
    <xf numFmtId="49" fontId="10" fillId="0" borderId="20" xfId="139" applyNumberFormat="1" applyFont="1" applyFill="1" applyBorder="1" applyAlignment="1">
      <alignment horizontal="center" vertical="center" wrapText="1"/>
      <protection/>
    </xf>
    <xf numFmtId="49" fontId="34" fillId="0" borderId="0" xfId="139" applyNumberFormat="1" applyFont="1" applyFill="1" applyAlignment="1">
      <alignment/>
      <protection/>
    </xf>
    <xf numFmtId="0" fontId="0" fillId="0" borderId="0" xfId="142" applyNumberFormat="1" applyFont="1" applyFill="1" applyBorder="1" applyAlignment="1">
      <alignment horizontal="left"/>
      <protection/>
    </xf>
    <xf numFmtId="0" fontId="7" fillId="0" borderId="0" xfId="142" applyNumberFormat="1" applyFont="1" applyFill="1" applyBorder="1" applyAlignment="1">
      <alignment horizontal="left"/>
      <protection/>
    </xf>
    <xf numFmtId="49" fontId="0" fillId="0" borderId="0" xfId="142" applyNumberFormat="1" applyFont="1" applyFill="1" applyBorder="1" applyAlignment="1">
      <alignment horizontal="left"/>
      <protection/>
    </xf>
    <xf numFmtId="0" fontId="85" fillId="0" borderId="0" xfId="142" applyNumberFormat="1" applyFont="1" applyFill="1">
      <alignment/>
      <protection/>
    </xf>
    <xf numFmtId="0" fontId="34" fillId="0" borderId="0" xfId="142" applyNumberFormat="1" applyFont="1" applyFill="1" applyAlignment="1">
      <alignment horizontal="center"/>
      <protection/>
    </xf>
    <xf numFmtId="0" fontId="34" fillId="0" borderId="0" xfId="142" applyNumberFormat="1" applyFont="1" applyFill="1">
      <alignment/>
      <protection/>
    </xf>
    <xf numFmtId="0" fontId="19" fillId="0" borderId="0" xfId="139" applyNumberFormat="1" applyFont="1" applyFill="1" applyAlignment="1">
      <alignment/>
      <protection/>
    </xf>
    <xf numFmtId="0" fontId="111" fillId="0" borderId="0" xfId="142" applyNumberFormat="1" applyFont="1" applyFill="1">
      <alignment/>
      <protection/>
    </xf>
    <xf numFmtId="0" fontId="0" fillId="0" borderId="0" xfId="142" applyFont="1" applyFill="1" applyBorder="1" applyAlignment="1">
      <alignment horizontal="left"/>
      <protection/>
    </xf>
    <xf numFmtId="0" fontId="8" fillId="0" borderId="0" xfId="142" applyNumberFormat="1" applyFont="1" applyFill="1" applyBorder="1" applyAlignment="1">
      <alignment horizontal="left"/>
      <protection/>
    </xf>
    <xf numFmtId="0" fontId="37" fillId="0" borderId="0" xfId="142" applyNumberFormat="1" applyFont="1" applyFill="1">
      <alignment/>
      <protection/>
    </xf>
    <xf numFmtId="0" fontId="37" fillId="0" borderId="0" xfId="142" applyNumberFormat="1" applyFont="1" applyFill="1" applyAlignment="1">
      <alignment horizontal="center"/>
      <protection/>
    </xf>
    <xf numFmtId="0" fontId="94" fillId="0" borderId="0" xfId="142" applyNumberFormat="1" applyFont="1" applyFill="1">
      <alignment/>
      <protection/>
    </xf>
    <xf numFmtId="0" fontId="30" fillId="0" borderId="0" xfId="139" applyNumberFormat="1" applyFont="1" applyFill="1" applyAlignment="1">
      <alignment/>
      <protection/>
    </xf>
    <xf numFmtId="49" fontId="23" fillId="0" borderId="0" xfId="142" applyNumberFormat="1" applyFont="1" applyFill="1" applyAlignment="1">
      <alignment wrapText="1"/>
      <protection/>
    </xf>
    <xf numFmtId="0" fontId="85" fillId="0" borderId="0" xfId="142" applyNumberFormat="1" applyFont="1" applyFill="1">
      <alignment/>
      <protection/>
    </xf>
    <xf numFmtId="0" fontId="85" fillId="0" borderId="0" xfId="142" applyNumberFormat="1" applyFont="1" applyFill="1" applyAlignment="1">
      <alignment horizontal="center"/>
      <protection/>
    </xf>
    <xf numFmtId="0" fontId="78" fillId="0" borderId="0" xfId="142" applyNumberFormat="1" applyFont="1" applyFill="1" applyAlignment="1">
      <alignment horizontal="left"/>
      <protection/>
    </xf>
    <xf numFmtId="0" fontId="37" fillId="0" borderId="0" xfId="142" applyNumberFormat="1" applyFont="1" applyFill="1" applyAlignment="1">
      <alignment/>
      <protection/>
    </xf>
    <xf numFmtId="49" fontId="0" fillId="0" borderId="0" xfId="142" applyNumberFormat="1" applyFont="1" applyFill="1" applyBorder="1" applyAlignment="1">
      <alignment/>
      <protection/>
    </xf>
    <xf numFmtId="0" fontId="7" fillId="0" borderId="0" xfId="142" applyNumberFormat="1" applyFont="1" applyFill="1" applyBorder="1" applyAlignment="1">
      <alignment/>
      <protection/>
    </xf>
    <xf numFmtId="0" fontId="30" fillId="0" borderId="0" xfId="142" applyNumberFormat="1" applyFont="1" applyFill="1">
      <alignment/>
      <protection/>
    </xf>
    <xf numFmtId="0" fontId="7" fillId="0" borderId="0" xfId="142" applyNumberFormat="1" applyFont="1" applyFill="1">
      <alignment/>
      <protection/>
    </xf>
    <xf numFmtId="0" fontId="34" fillId="0" borderId="0" xfId="142" applyNumberFormat="1" applyFont="1" applyFill="1" applyBorder="1" applyAlignment="1">
      <alignment wrapText="1"/>
      <protection/>
    </xf>
    <xf numFmtId="0" fontId="78" fillId="0" borderId="0" xfId="142" applyNumberFormat="1" applyFont="1" applyFill="1" applyAlignment="1">
      <alignment horizontal="center"/>
      <protection/>
    </xf>
    <xf numFmtId="0" fontId="37" fillId="0" borderId="0" xfId="142" applyNumberFormat="1" applyFont="1" applyFill="1" applyBorder="1" applyAlignment="1">
      <alignment wrapText="1"/>
      <protection/>
    </xf>
    <xf numFmtId="0" fontId="10" fillId="0" borderId="0" xfId="139" applyNumberFormat="1" applyFont="1" applyFill="1" applyBorder="1" applyAlignment="1">
      <alignment horizontal="left" vertical="center"/>
      <protection/>
    </xf>
    <xf numFmtId="0" fontId="8" fillId="0" borderId="0" xfId="142" applyNumberFormat="1" applyFont="1" applyFill="1" applyBorder="1" applyAlignment="1">
      <alignment horizontal="center" vertical="center"/>
      <protection/>
    </xf>
    <xf numFmtId="0" fontId="114" fillId="0" borderId="0" xfId="142" applyNumberFormat="1" applyFont="1" applyFill="1" applyBorder="1" applyAlignment="1">
      <alignment horizontal="center" vertical="center"/>
      <protection/>
    </xf>
    <xf numFmtId="0" fontId="113" fillId="0" borderId="0" xfId="142" applyNumberFormat="1" applyFont="1" applyFill="1" applyBorder="1" applyAlignment="1">
      <alignment horizontal="center" vertical="center"/>
      <protection/>
    </xf>
    <xf numFmtId="0" fontId="1" fillId="0" borderId="0" xfId="142" applyNumberFormat="1" applyFont="1" applyFill="1" applyBorder="1" applyAlignment="1">
      <alignment horizontal="center" vertical="center"/>
      <protection/>
    </xf>
    <xf numFmtId="0" fontId="24" fillId="0" borderId="22" xfId="142" applyNumberFormat="1" applyFont="1" applyFill="1" applyBorder="1" applyAlignment="1">
      <alignment horizontal="center"/>
      <protection/>
    </xf>
    <xf numFmtId="3" fontId="24" fillId="0" borderId="0" xfId="142" applyNumberFormat="1" applyFont="1" applyFill="1" applyBorder="1" applyAlignment="1">
      <alignment horizontal="center"/>
      <protection/>
    </xf>
    <xf numFmtId="49" fontId="10" fillId="0" borderId="0" xfId="142" applyNumberFormat="1" applyFont="1" applyFill="1" applyBorder="1" applyAlignment="1">
      <alignment/>
      <protection/>
    </xf>
    <xf numFmtId="0" fontId="24" fillId="0" borderId="0" xfId="142" applyNumberFormat="1" applyFont="1" applyFill="1" applyBorder="1" applyAlignment="1">
      <alignment horizontal="center"/>
      <protection/>
    </xf>
    <xf numFmtId="49" fontId="32" fillId="0" borderId="0" xfId="142" applyNumberFormat="1" applyFont="1" applyFill="1" applyBorder="1" applyAlignment="1">
      <alignment horizontal="center"/>
      <protection/>
    </xf>
    <xf numFmtId="49" fontId="32" fillId="0" borderId="0" xfId="142" applyNumberFormat="1" applyFont="1" applyFill="1" applyBorder="1">
      <alignment/>
      <protection/>
    </xf>
    <xf numFmtId="0" fontId="0" fillId="0" borderId="0" xfId="142" applyFont="1" applyFill="1" applyAlignment="1">
      <alignment/>
      <protection/>
    </xf>
    <xf numFmtId="49" fontId="0" fillId="0" borderId="0" xfId="0" applyNumberFormat="1" applyFill="1" applyAlignment="1">
      <alignment/>
    </xf>
    <xf numFmtId="49" fontId="0" fillId="0" borderId="0" xfId="142" applyNumberFormat="1" applyFont="1" applyFill="1" applyAlignment="1">
      <alignment/>
      <protection/>
    </xf>
    <xf numFmtId="0" fontId="23" fillId="0" borderId="22" xfId="142" applyFont="1" applyFill="1" applyBorder="1" applyAlignment="1">
      <alignment/>
      <protection/>
    </xf>
    <xf numFmtId="0" fontId="18" fillId="0" borderId="22" xfId="142"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61" fillId="0" borderId="0" xfId="0" applyNumberFormat="1" applyFont="1" applyAlignment="1">
      <alignment/>
    </xf>
    <xf numFmtId="2" fontId="161" fillId="0" borderId="0" xfId="0" applyNumberFormat="1" applyFont="1" applyAlignment="1">
      <alignment horizontal="left"/>
    </xf>
    <xf numFmtId="0" fontId="161" fillId="0" borderId="0" xfId="0" applyNumberFormat="1" applyFont="1" applyAlignment="1">
      <alignment/>
    </xf>
    <xf numFmtId="0" fontId="161" fillId="0" borderId="0" xfId="0" applyFont="1" applyBorder="1" applyAlignment="1">
      <alignment/>
    </xf>
    <xf numFmtId="0" fontId="0" fillId="49" borderId="20" xfId="0" applyFont="1" applyFill="1" applyBorder="1" applyAlignment="1">
      <alignment/>
    </xf>
    <xf numFmtId="0" fontId="0" fillId="49" borderId="39" xfId="0" applyFont="1" applyFill="1" applyBorder="1" applyAlignment="1">
      <alignment/>
    </xf>
    <xf numFmtId="49" fontId="12"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vertical="center"/>
      <protection/>
    </xf>
    <xf numFmtId="0" fontId="12" fillId="0" borderId="20" xfId="0" applyNumberFormat="1" applyFont="1" applyFill="1" applyBorder="1" applyAlignment="1" applyProtection="1">
      <alignment horizontal="center" vertical="center"/>
      <protection/>
    </xf>
    <xf numFmtId="49" fontId="8" fillId="0" borderId="20" xfId="98" applyNumberFormat="1" applyFont="1" applyFill="1" applyBorder="1" applyAlignment="1" applyProtection="1">
      <alignment vertical="center"/>
      <protection/>
    </xf>
    <xf numFmtId="49" fontId="11" fillId="0" borderId="20" xfId="0" applyNumberFormat="1" applyFont="1" applyFill="1" applyBorder="1" applyAlignment="1" applyProtection="1">
      <alignment horizontal="center" vertical="center" wrapText="1"/>
      <protection/>
    </xf>
    <xf numFmtId="194" fontId="11" fillId="0" borderId="20" xfId="98" applyNumberFormat="1" applyFont="1" applyFill="1" applyBorder="1" applyAlignment="1" applyProtection="1">
      <alignment horizontal="center" vertical="center" shrinkToFit="1"/>
      <protection/>
    </xf>
    <xf numFmtId="194" fontId="11" fillId="0" borderId="20" xfId="98" applyNumberFormat="1" applyFont="1" applyFill="1" applyBorder="1" applyAlignment="1" applyProtection="1">
      <alignment horizontal="center" vertical="center" wrapText="1"/>
      <protection/>
    </xf>
    <xf numFmtId="194" fontId="10" fillId="0" borderId="20" xfId="98"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194" fontId="11" fillId="0" borderId="20" xfId="98" applyNumberFormat="1" applyFont="1" applyFill="1" applyBorder="1" applyAlignment="1" applyProtection="1">
      <alignment vertical="center"/>
      <protection/>
    </xf>
    <xf numFmtId="194" fontId="10" fillId="0" borderId="20" xfId="98" applyNumberFormat="1" applyFont="1" applyFill="1" applyBorder="1" applyAlignment="1" applyProtection="1">
      <alignment vertical="center"/>
      <protection/>
    </xf>
    <xf numFmtId="49" fontId="10" fillId="0" borderId="0" xfId="0" applyNumberFormat="1" applyFont="1" applyFill="1" applyAlignment="1">
      <alignment/>
    </xf>
    <xf numFmtId="49" fontId="3" fillId="0" borderId="0" xfId="0" applyNumberFormat="1" applyFont="1" applyFill="1" applyBorder="1" applyAlignment="1">
      <alignment/>
    </xf>
    <xf numFmtId="49" fontId="116" fillId="0" borderId="0" xfId="0" applyNumberFormat="1" applyFont="1" applyFill="1" applyBorder="1" applyAlignment="1">
      <alignment/>
    </xf>
    <xf numFmtId="49" fontId="11" fillId="0" borderId="20" xfId="0" applyNumberFormat="1" applyFont="1" applyFill="1" applyBorder="1" applyAlignment="1" applyProtection="1">
      <alignment horizontal="center" vertical="center" wrapText="1"/>
      <protection/>
    </xf>
    <xf numFmtId="49" fontId="11" fillId="0" borderId="20" xfId="0" applyNumberFormat="1" applyFont="1" applyFill="1" applyBorder="1" applyAlignment="1">
      <alignment horizontal="center" vertical="center" wrapText="1"/>
    </xf>
    <xf numFmtId="49" fontId="11" fillId="0" borderId="20"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47" borderId="20" xfId="0" applyNumberFormat="1" applyFont="1" applyFill="1" applyBorder="1" applyAlignment="1">
      <alignment horizontal="left"/>
    </xf>
    <xf numFmtId="49" fontId="11" fillId="47" borderId="20" xfId="0" applyNumberFormat="1" applyFont="1" applyFill="1" applyBorder="1" applyAlignment="1">
      <alignment horizontal="left"/>
    </xf>
    <xf numFmtId="49" fontId="11" fillId="0" borderId="20" xfId="0" applyNumberFormat="1" applyFont="1" applyFill="1" applyBorder="1" applyAlignment="1">
      <alignment horizontal="left"/>
    </xf>
    <xf numFmtId="194" fontId="0" fillId="0" borderId="20" xfId="96" applyNumberFormat="1" applyFont="1" applyFill="1" applyBorder="1" applyAlignment="1">
      <alignment vertical="center"/>
    </xf>
    <xf numFmtId="194" fontId="0" fillId="0" borderId="20" xfId="96" applyNumberFormat="1" applyFont="1" applyBorder="1" applyAlignment="1">
      <alignment vertical="center"/>
    </xf>
    <xf numFmtId="194" fontId="7" fillId="0" borderId="20" xfId="96" applyNumberFormat="1" applyFont="1" applyFill="1" applyBorder="1" applyAlignment="1">
      <alignment vertical="center"/>
    </xf>
    <xf numFmtId="49" fontId="10" fillId="0" borderId="25" xfId="0" applyNumberFormat="1" applyFont="1" applyFill="1" applyBorder="1" applyAlignment="1">
      <alignment horizontal="left"/>
    </xf>
    <xf numFmtId="194" fontId="11" fillId="0" borderId="20" xfId="96" applyNumberFormat="1" applyFont="1" applyFill="1" applyBorder="1" applyAlignment="1">
      <alignment horizontal="center" vertical="center" wrapText="1"/>
    </xf>
    <xf numFmtId="194" fontId="10" fillId="0" borderId="20" xfId="96" applyNumberFormat="1" applyFont="1" applyFill="1" applyBorder="1" applyAlignment="1">
      <alignment horizontal="left"/>
    </xf>
    <xf numFmtId="194" fontId="12" fillId="0" borderId="20" xfId="96" applyNumberFormat="1" applyFont="1" applyFill="1" applyBorder="1" applyAlignment="1">
      <alignment horizontal="center" vertical="center" wrapText="1"/>
    </xf>
    <xf numFmtId="194" fontId="0" fillId="0" borderId="20" xfId="96" applyNumberFormat="1" applyFont="1" applyFill="1" applyBorder="1" applyAlignment="1">
      <alignment/>
    </xf>
    <xf numFmtId="49" fontId="12" fillId="0" borderId="20" xfId="0" applyNumberFormat="1" applyFont="1" applyBorder="1" applyAlignment="1">
      <alignment horizontal="center"/>
    </xf>
    <xf numFmtId="49" fontId="12" fillId="47" borderId="20" xfId="0" applyNumberFormat="1" applyFont="1" applyFill="1" applyBorder="1" applyAlignment="1">
      <alignment horizontal="left"/>
    </xf>
    <xf numFmtId="49" fontId="12" fillId="0" borderId="23" xfId="0" applyNumberFormat="1" applyFont="1" applyBorder="1" applyAlignment="1">
      <alignment horizontal="center"/>
    </xf>
    <xf numFmtId="49" fontId="8" fillId="0" borderId="20" xfId="0" applyNumberFormat="1" applyFont="1" applyBorder="1" applyAlignment="1">
      <alignment horizontal="center"/>
    </xf>
    <xf numFmtId="49" fontId="8" fillId="47" borderId="20" xfId="0" applyNumberFormat="1" applyFont="1" applyFill="1" applyBorder="1" applyAlignment="1">
      <alignment horizontal="left"/>
    </xf>
    <xf numFmtId="49" fontId="11" fillId="47" borderId="20" xfId="0" applyNumberFormat="1" applyFont="1" applyFill="1" applyBorder="1" applyAlignment="1">
      <alignment horizontal="left"/>
    </xf>
    <xf numFmtId="194" fontId="10" fillId="47" borderId="20" xfId="96" applyNumberFormat="1" applyFont="1" applyFill="1" applyBorder="1" applyAlignment="1">
      <alignment horizontal="left"/>
    </xf>
    <xf numFmtId="194" fontId="10" fillId="47" borderId="20" xfId="96" applyNumberFormat="1" applyFont="1" applyFill="1" applyBorder="1" applyAlignment="1" applyProtection="1">
      <alignment vertical="center"/>
      <protection/>
    </xf>
    <xf numFmtId="194" fontId="10" fillId="0" borderId="20" xfId="96" applyNumberFormat="1" applyFont="1" applyBorder="1" applyAlignment="1">
      <alignment/>
    </xf>
    <xf numFmtId="194" fontId="10" fillId="47" borderId="25" xfId="96" applyNumberFormat="1" applyFont="1" applyFill="1" applyBorder="1" applyAlignment="1">
      <alignment horizontal="left"/>
    </xf>
    <xf numFmtId="194" fontId="11" fillId="47" borderId="25" xfId="96" applyNumberFormat="1" applyFont="1" applyFill="1" applyBorder="1" applyAlignment="1" applyProtection="1">
      <alignment horizontal="center"/>
      <protection/>
    </xf>
    <xf numFmtId="194" fontId="10" fillId="47" borderId="20" xfId="96" applyNumberFormat="1" applyFont="1" applyFill="1" applyBorder="1" applyAlignment="1" applyProtection="1">
      <alignment/>
      <protection/>
    </xf>
    <xf numFmtId="194" fontId="11" fillId="47" borderId="20" xfId="96" applyNumberFormat="1" applyFont="1" applyFill="1" applyBorder="1" applyAlignment="1">
      <alignment horizontal="left"/>
    </xf>
    <xf numFmtId="194" fontId="11" fillId="47" borderId="20" xfId="96" applyNumberFormat="1" applyFont="1" applyFill="1" applyBorder="1" applyAlignment="1" applyProtection="1">
      <alignment vertical="center"/>
      <protection/>
    </xf>
    <xf numFmtId="194" fontId="11" fillId="0" borderId="20" xfId="96" applyNumberFormat="1" applyFont="1" applyBorder="1" applyAlignment="1">
      <alignment/>
    </xf>
    <xf numFmtId="49" fontId="10" fillId="47" borderId="20" xfId="0" applyNumberFormat="1" applyFont="1" applyFill="1" applyBorder="1" applyAlignment="1" applyProtection="1">
      <alignment/>
      <protection/>
    </xf>
    <xf numFmtId="194" fontId="10" fillId="47" borderId="25" xfId="96" applyNumberFormat="1" applyFont="1" applyFill="1" applyBorder="1" applyAlignment="1" applyProtection="1">
      <alignment horizontal="center"/>
      <protection/>
    </xf>
    <xf numFmtId="194" fontId="17" fillId="0" borderId="37" xfId="96" applyNumberFormat="1" applyFont="1" applyFill="1" applyBorder="1" applyAlignment="1">
      <alignment horizontal="center" vertical="center" wrapText="1"/>
    </xf>
    <xf numFmtId="0" fontId="11" fillId="0" borderId="20" xfId="0" applyFont="1" applyBorder="1" applyAlignment="1">
      <alignment horizontal="center"/>
    </xf>
    <xf numFmtId="0" fontId="11" fillId="47" borderId="20" xfId="0" applyFont="1" applyFill="1" applyBorder="1" applyAlignment="1">
      <alignment horizontal="left"/>
    </xf>
    <xf numFmtId="0" fontId="10" fillId="47" borderId="20" xfId="0" applyFont="1" applyFill="1" applyBorder="1" applyAlignment="1">
      <alignment horizontal="left"/>
    </xf>
    <xf numFmtId="0" fontId="10" fillId="47" borderId="20" xfId="0" applyFont="1" applyFill="1" applyBorder="1" applyAlignment="1" applyProtection="1">
      <alignment vertical="center"/>
      <protection/>
    </xf>
    <xf numFmtId="0" fontId="10" fillId="0" borderId="20" xfId="0" applyFont="1" applyBorder="1" applyAlignment="1">
      <alignment/>
    </xf>
    <xf numFmtId="0" fontId="11" fillId="0" borderId="23" xfId="0" applyFont="1" applyBorder="1" applyAlignment="1">
      <alignment horizontal="center"/>
    </xf>
    <xf numFmtId="0" fontId="10" fillId="0" borderId="20" xfId="0" applyFont="1" applyBorder="1" applyAlignment="1">
      <alignment horizontal="center"/>
    </xf>
    <xf numFmtId="0" fontId="10" fillId="47" borderId="25" xfId="0" applyFont="1" applyFill="1" applyBorder="1" applyAlignment="1">
      <alignment horizontal="left"/>
    </xf>
    <xf numFmtId="0" fontId="10" fillId="47" borderId="25" xfId="0" applyFont="1" applyFill="1" applyBorder="1" applyAlignment="1" applyProtection="1">
      <alignment vertical="center"/>
      <protection/>
    </xf>
    <xf numFmtId="0" fontId="11" fillId="47" borderId="25" xfId="0" applyFont="1" applyFill="1" applyBorder="1" applyAlignment="1" applyProtection="1">
      <alignment/>
      <protection/>
    </xf>
    <xf numFmtId="0" fontId="11" fillId="47" borderId="25" xfId="0" applyFont="1" applyFill="1" applyBorder="1" applyAlignment="1" applyProtection="1">
      <alignment horizontal="center"/>
      <protection/>
    </xf>
    <xf numFmtId="0" fontId="10" fillId="47" borderId="20" xfId="0" applyFont="1" applyFill="1" applyBorder="1" applyAlignment="1" applyProtection="1">
      <alignment/>
      <protection/>
    </xf>
    <xf numFmtId="194" fontId="10" fillId="0" borderId="20" xfId="96" applyNumberFormat="1" applyFont="1" applyBorder="1" applyAlignment="1">
      <alignment horizontal="right"/>
    </xf>
    <xf numFmtId="194" fontId="0" fillId="0" borderId="20" xfId="96" applyNumberFormat="1" applyFont="1" applyBorder="1" applyAlignment="1">
      <alignment horizontal="right"/>
    </xf>
    <xf numFmtId="194" fontId="11" fillId="0" borderId="20" xfId="96" applyNumberFormat="1" applyFont="1" applyFill="1" applyBorder="1" applyAlignment="1">
      <alignment horizontal="center" vertical="center"/>
    </xf>
    <xf numFmtId="0" fontId="10" fillId="0" borderId="23" xfId="0" applyFont="1" applyBorder="1" applyAlignment="1">
      <alignment horizontal="center"/>
    </xf>
    <xf numFmtId="0" fontId="162" fillId="47" borderId="20" xfId="0" applyFont="1" applyFill="1" applyBorder="1" applyAlignment="1">
      <alignment horizontal="left"/>
    </xf>
    <xf numFmtId="194" fontId="11" fillId="47" borderId="20" xfId="99" applyNumberFormat="1" applyFont="1" applyFill="1" applyBorder="1" applyAlignment="1">
      <alignment horizontal="center"/>
    </xf>
    <xf numFmtId="194" fontId="10" fillId="47" borderId="20" xfId="99" applyNumberFormat="1" applyFont="1" applyFill="1" applyBorder="1" applyAlignment="1">
      <alignment horizontal="center"/>
    </xf>
    <xf numFmtId="194" fontId="10" fillId="47" borderId="20" xfId="99" applyNumberFormat="1" applyFont="1" applyFill="1" applyBorder="1" applyAlignment="1">
      <alignment/>
    </xf>
    <xf numFmtId="194" fontId="10" fillId="0" borderId="20" xfId="99" applyNumberFormat="1" applyFont="1" applyBorder="1" applyAlignment="1">
      <alignment horizontal="center"/>
    </xf>
    <xf numFmtId="194" fontId="11" fillId="0" borderId="27" xfId="96" applyNumberFormat="1" applyFont="1" applyFill="1" applyBorder="1" applyAlignment="1">
      <alignment horizontal="center" vertical="center"/>
    </xf>
    <xf numFmtId="0" fontId="117" fillId="0" borderId="20" xfId="0" applyFont="1" applyBorder="1" applyAlignment="1">
      <alignment horizontal="center"/>
    </xf>
    <xf numFmtId="0" fontId="117" fillId="47" borderId="20" xfId="0" applyFont="1" applyFill="1" applyBorder="1" applyAlignment="1">
      <alignment horizontal="left"/>
    </xf>
    <xf numFmtId="0" fontId="115" fillId="0" borderId="20" xfId="0" applyFont="1" applyBorder="1" applyAlignment="1">
      <alignment/>
    </xf>
    <xf numFmtId="0" fontId="118" fillId="0" borderId="20" xfId="0" applyFont="1" applyBorder="1" applyAlignment="1">
      <alignment/>
    </xf>
    <xf numFmtId="0" fontId="117" fillId="0" borderId="23" xfId="0" applyFont="1" applyBorder="1" applyAlignment="1">
      <alignment horizontal="center"/>
    </xf>
    <xf numFmtId="0" fontId="119" fillId="0" borderId="20" xfId="0" applyFont="1" applyBorder="1" applyAlignment="1">
      <alignment horizontal="center"/>
    </xf>
    <xf numFmtId="0" fontId="12" fillId="0" borderId="20" xfId="0" applyNumberFormat="1" applyFont="1" applyBorder="1" applyAlignment="1">
      <alignment/>
    </xf>
    <xf numFmtId="0" fontId="12" fillId="0" borderId="20" xfId="0" applyFont="1" applyBorder="1" applyAlignment="1">
      <alignment/>
    </xf>
    <xf numFmtId="0" fontId="7" fillId="0" borderId="20" xfId="0" applyFont="1" applyBorder="1" applyAlignment="1">
      <alignment/>
    </xf>
    <xf numFmtId="0" fontId="0" fillId="0" borderId="20" xfId="0" applyFont="1" applyBorder="1" applyAlignment="1">
      <alignment/>
    </xf>
    <xf numFmtId="0" fontId="8" fillId="0" borderId="20" xfId="0" applyNumberFormat="1" applyFont="1" applyBorder="1" applyAlignment="1">
      <alignment horizontal="center"/>
    </xf>
    <xf numFmtId="0" fontId="8"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194" fontId="12" fillId="0" borderId="0" xfId="96" applyNumberFormat="1" applyFont="1" applyFill="1" applyBorder="1" applyAlignment="1" applyProtection="1">
      <alignment vertical="center"/>
      <protection/>
    </xf>
    <xf numFmtId="194" fontId="8" fillId="0" borderId="0" xfId="96" applyNumberFormat="1" applyFont="1" applyFill="1" applyBorder="1" applyAlignment="1" applyProtection="1">
      <alignment vertical="center"/>
      <protection/>
    </xf>
    <xf numFmtId="194" fontId="12" fillId="0" borderId="0" xfId="96" applyNumberFormat="1" applyFont="1" applyFill="1" applyBorder="1" applyAlignment="1" applyProtection="1">
      <alignment horizontal="center" vertical="center"/>
      <protection/>
    </xf>
    <xf numFmtId="9" fontId="8" fillId="0" borderId="0" xfId="150" applyFont="1" applyFill="1" applyBorder="1" applyAlignment="1" applyProtection="1">
      <alignment horizontal="center" vertical="center"/>
      <protection/>
    </xf>
    <xf numFmtId="0" fontId="12" fillId="0" borderId="0" xfId="0" applyNumberFormat="1" applyFont="1" applyFill="1" applyAlignment="1">
      <alignment/>
    </xf>
    <xf numFmtId="194" fontId="1" fillId="0" borderId="0" xfId="96" applyNumberFormat="1" applyFont="1" applyFill="1" applyBorder="1" applyAlignment="1">
      <alignment/>
    </xf>
    <xf numFmtId="3" fontId="8" fillId="0" borderId="0" xfId="0" applyNumberFormat="1" applyFont="1" applyFill="1" applyAlignment="1">
      <alignment/>
    </xf>
    <xf numFmtId="49" fontId="0" fillId="0" borderId="0" xfId="0" applyNumberFormat="1" applyFont="1" applyFill="1" applyAlignment="1">
      <alignment/>
    </xf>
    <xf numFmtId="49" fontId="11" fillId="0" borderId="20" xfId="0" applyNumberFormat="1" applyFont="1" applyBorder="1" applyAlignment="1">
      <alignment horizontal="center"/>
    </xf>
    <xf numFmtId="194" fontId="10" fillId="0" borderId="20" xfId="99" applyNumberFormat="1" applyFont="1" applyBorder="1" applyAlignment="1">
      <alignment/>
    </xf>
    <xf numFmtId="49" fontId="11" fillId="0" borderId="23" xfId="0" applyNumberFormat="1" applyFont="1" applyBorder="1" applyAlignment="1">
      <alignment horizontal="center"/>
    </xf>
    <xf numFmtId="194" fontId="10" fillId="0" borderId="23" xfId="99" applyNumberFormat="1" applyFont="1" applyBorder="1" applyAlignment="1">
      <alignment horizontal="center"/>
    </xf>
    <xf numFmtId="194" fontId="10" fillId="0" borderId="26" xfId="99" applyNumberFormat="1" applyFont="1" applyBorder="1" applyAlignment="1">
      <alignment/>
    </xf>
    <xf numFmtId="194" fontId="0" fillId="0" borderId="20" xfId="99" applyNumberFormat="1" applyFont="1" applyBorder="1" applyAlignment="1">
      <alignment/>
    </xf>
    <xf numFmtId="3" fontId="34" fillId="0" borderId="0" xfId="139" applyNumberFormat="1" applyFont="1" applyFill="1">
      <alignment/>
      <protection/>
    </xf>
    <xf numFmtId="49" fontId="30" fillId="0" borderId="0" xfId="139" applyNumberFormat="1" applyFont="1" applyFill="1">
      <alignment/>
      <protection/>
    </xf>
    <xf numFmtId="3" fontId="30" fillId="0" borderId="0" xfId="139" applyNumberFormat="1" applyFont="1" applyFill="1">
      <alignment/>
      <protection/>
    </xf>
    <xf numFmtId="194" fontId="32" fillId="0" borderId="0" xfId="142" applyNumberFormat="1" applyFont="1" applyFill="1" applyAlignment="1">
      <alignment vertical="center"/>
      <protection/>
    </xf>
    <xf numFmtId="194" fontId="0" fillId="0" borderId="0" xfId="96" applyNumberFormat="1" applyFont="1" applyFill="1" applyAlignment="1">
      <alignment/>
    </xf>
    <xf numFmtId="194" fontId="0" fillId="0" borderId="0" xfId="96" applyNumberFormat="1" applyFont="1" applyFill="1" applyAlignment="1">
      <alignment/>
    </xf>
    <xf numFmtId="194" fontId="0" fillId="0" borderId="0" xfId="96" applyNumberFormat="1" applyFont="1" applyFill="1" applyBorder="1" applyAlignment="1">
      <alignment/>
    </xf>
    <xf numFmtId="194" fontId="0" fillId="0" borderId="0" xfId="96" applyNumberFormat="1" applyFont="1" applyFill="1" applyBorder="1" applyAlignment="1">
      <alignment horizontal="center"/>
    </xf>
    <xf numFmtId="194" fontId="13" fillId="0" borderId="0" xfId="96" applyNumberFormat="1" applyFont="1" applyFill="1" applyBorder="1" applyAlignment="1">
      <alignment horizontal="center"/>
    </xf>
    <xf numFmtId="194" fontId="0" fillId="0" borderId="0" xfId="96" applyNumberFormat="1" applyFont="1" applyFill="1" applyBorder="1" applyAlignment="1">
      <alignment/>
    </xf>
    <xf numFmtId="194" fontId="1" fillId="0" borderId="0" xfId="96" applyNumberFormat="1" applyFont="1" applyFill="1" applyAlignment="1">
      <alignment/>
    </xf>
    <xf numFmtId="0" fontId="11" fillId="50" borderId="20" xfId="0" applyNumberFormat="1" applyFont="1" applyFill="1" applyBorder="1" applyAlignment="1" applyProtection="1">
      <alignment horizontal="center" vertical="center"/>
      <protection/>
    </xf>
    <xf numFmtId="0" fontId="12" fillId="50" borderId="20" xfId="0" applyNumberFormat="1" applyFont="1" applyFill="1" applyBorder="1" applyAlignment="1" applyProtection="1">
      <alignment horizontal="center" vertical="center"/>
      <protection/>
    </xf>
    <xf numFmtId="194" fontId="11" fillId="50" borderId="20" xfId="98" applyNumberFormat="1" applyFont="1" applyFill="1" applyBorder="1" applyAlignment="1" applyProtection="1">
      <alignment horizontal="center" vertical="center" shrinkToFit="1"/>
      <protection/>
    </xf>
    <xf numFmtId="49" fontId="10" fillId="50" borderId="0" xfId="0" applyNumberFormat="1" applyFont="1" applyFill="1" applyAlignment="1">
      <alignment/>
    </xf>
    <xf numFmtId="194" fontId="12" fillId="50" borderId="20" xfId="96" applyNumberFormat="1" applyFont="1" applyFill="1" applyBorder="1" applyAlignment="1" applyProtection="1">
      <alignment horizontal="center" vertical="center"/>
      <protection/>
    </xf>
    <xf numFmtId="49" fontId="8" fillId="50" borderId="0" xfId="0" applyNumberFormat="1" applyFont="1" applyFill="1" applyAlignment="1">
      <alignment/>
    </xf>
    <xf numFmtId="194" fontId="8" fillId="0" borderId="0" xfId="96" applyNumberFormat="1" applyFont="1" applyAlignment="1">
      <alignment/>
    </xf>
    <xf numFmtId="43" fontId="8" fillId="0" borderId="0" xfId="96" applyFont="1" applyFill="1" applyAlignment="1">
      <alignment/>
    </xf>
    <xf numFmtId="0" fontId="12" fillId="0" borderId="0"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1" fillId="0" borderId="0" xfId="0" applyNumberFormat="1"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protection/>
    </xf>
    <xf numFmtId="10" fontId="12" fillId="0" borderId="0" xfId="132" applyNumberFormat="1" applyFont="1" applyFill="1" applyBorder="1" applyAlignment="1">
      <alignment horizontal="right" vertical="center"/>
      <protection/>
    </xf>
    <xf numFmtId="49" fontId="23" fillId="0" borderId="0" xfId="0" applyNumberFormat="1" applyFont="1" applyFill="1" applyBorder="1" applyAlignment="1">
      <alignment horizontal="center"/>
    </xf>
    <xf numFmtId="49" fontId="8" fillId="0" borderId="0" xfId="0" applyNumberFormat="1" applyFont="1" applyFill="1" applyBorder="1" applyAlignment="1" applyProtection="1">
      <alignment horizontal="center" vertical="center" wrapText="1"/>
      <protection/>
    </xf>
    <xf numFmtId="49" fontId="36" fillId="0" borderId="0" xfId="0" applyNumberFormat="1" applyFont="1" applyFill="1" applyBorder="1" applyAlignment="1" applyProtection="1">
      <alignment horizontal="center" vertical="center"/>
      <protection/>
    </xf>
    <xf numFmtId="37" fontId="10" fillId="0" borderId="0" xfId="96" applyNumberFormat="1" applyFont="1" applyFill="1" applyAlignment="1">
      <alignment/>
    </xf>
    <xf numFmtId="0" fontId="10" fillId="0" borderId="20" xfId="0" applyNumberFormat="1" applyFont="1" applyFill="1" applyBorder="1" applyAlignment="1" applyProtection="1" quotePrefix="1">
      <alignment horizontal="center" vertical="center" wrapText="1"/>
      <protection/>
    </xf>
    <xf numFmtId="0" fontId="8" fillId="0" borderId="20" xfId="0" applyNumberFormat="1" applyFont="1" applyFill="1" applyBorder="1" applyAlignment="1" applyProtection="1" quotePrefix="1">
      <alignment horizontal="center" vertical="center"/>
      <protection/>
    </xf>
    <xf numFmtId="3" fontId="12" fillId="50" borderId="20" xfId="136" applyNumberFormat="1" applyFont="1" applyFill="1" applyBorder="1" applyAlignment="1" applyProtection="1">
      <alignment horizontal="center" vertical="center"/>
      <protection/>
    </xf>
    <xf numFmtId="10" fontId="12" fillId="50" borderId="38" xfId="132" applyNumberFormat="1" applyFont="1" applyFill="1" applyBorder="1" applyAlignment="1">
      <alignment horizontal="right" vertical="center"/>
      <protection/>
    </xf>
    <xf numFmtId="3" fontId="8" fillId="50" borderId="20" xfId="136" applyNumberFormat="1" applyFont="1" applyFill="1" applyBorder="1" applyAlignment="1" applyProtection="1">
      <alignment horizontal="center" vertical="center"/>
      <protection/>
    </xf>
    <xf numFmtId="194" fontId="0" fillId="50" borderId="20" xfId="99" applyNumberFormat="1" applyFont="1" applyFill="1" applyBorder="1" applyAlignment="1" applyProtection="1">
      <alignment horizontal="center" vertical="center"/>
      <protection/>
    </xf>
    <xf numFmtId="194" fontId="7" fillId="50" borderId="20" xfId="99" applyNumberFormat="1" applyFont="1" applyFill="1" applyBorder="1" applyAlignment="1" applyProtection="1">
      <alignment horizontal="center" vertical="center"/>
      <protection/>
    </xf>
    <xf numFmtId="194" fontId="12" fillId="50" borderId="20" xfId="96" applyNumberFormat="1" applyFont="1" applyFill="1" applyBorder="1" applyAlignment="1" applyProtection="1">
      <alignment vertical="center"/>
      <protection/>
    </xf>
    <xf numFmtId="194" fontId="8" fillId="50" borderId="20" xfId="96" applyNumberFormat="1" applyFont="1" applyFill="1" applyBorder="1" applyAlignment="1" applyProtection="1">
      <alignment vertical="center"/>
      <protection/>
    </xf>
    <xf numFmtId="194" fontId="11" fillId="0" borderId="20" xfId="98" applyNumberFormat="1" applyFont="1" applyFill="1" applyBorder="1" applyAlignment="1" applyProtection="1">
      <alignment horizontal="center" vertical="center"/>
      <protection/>
    </xf>
    <xf numFmtId="210" fontId="11" fillId="0" borderId="38" xfId="132" applyNumberFormat="1" applyFont="1" applyFill="1" applyBorder="1" applyAlignment="1">
      <alignment horizontal="right" vertical="center"/>
      <protection/>
    </xf>
    <xf numFmtId="49" fontId="24" fillId="0" borderId="20" xfId="0" applyNumberFormat="1" applyFont="1" applyFill="1" applyBorder="1" applyAlignment="1" applyProtection="1">
      <alignment horizontal="center" vertical="center"/>
      <protection/>
    </xf>
    <xf numFmtId="49" fontId="24" fillId="0" borderId="38" xfId="0" applyNumberFormat="1" applyFont="1" applyFill="1" applyBorder="1" applyAlignment="1" applyProtection="1">
      <alignment horizontal="center" vertical="center"/>
      <protection/>
    </xf>
    <xf numFmtId="49" fontId="10" fillId="0" borderId="20" xfId="0" applyNumberFormat="1" applyFont="1" applyFill="1" applyBorder="1" applyAlignment="1" applyProtection="1">
      <alignment horizontal="left" vertical="center" wrapText="1"/>
      <protection/>
    </xf>
    <xf numFmtId="49" fontId="10" fillId="0" borderId="20" xfId="98" applyNumberFormat="1" applyFont="1" applyFill="1" applyBorder="1" applyAlignment="1" applyProtection="1">
      <alignment horizontal="left" vertical="center" wrapText="1"/>
      <protection/>
    </xf>
    <xf numFmtId="49" fontId="10" fillId="0" borderId="20" xfId="0" applyNumberFormat="1" applyFont="1" applyFill="1" applyBorder="1" applyAlignment="1" applyProtection="1">
      <alignment vertical="center"/>
      <protection/>
    </xf>
    <xf numFmtId="194" fontId="11" fillId="0" borderId="0" xfId="96" applyNumberFormat="1" applyFont="1" applyFill="1" applyBorder="1" applyAlignment="1">
      <alignment horizontal="right" vertical="center"/>
    </xf>
    <xf numFmtId="49" fontId="8" fillId="0" borderId="20" xfId="137" applyNumberFormat="1" applyFont="1" applyFill="1" applyBorder="1" applyAlignment="1">
      <alignment vertical="center"/>
      <protection/>
    </xf>
    <xf numFmtId="49" fontId="8" fillId="47" borderId="20" xfId="0" applyNumberFormat="1" applyFont="1" applyFill="1" applyBorder="1" applyAlignment="1" applyProtection="1">
      <alignment vertical="center"/>
      <protection/>
    </xf>
    <xf numFmtId="194" fontId="0" fillId="0" borderId="20" xfId="96" applyNumberFormat="1" applyFont="1" applyFill="1" applyBorder="1" applyAlignment="1">
      <alignment horizontal="right"/>
    </xf>
    <xf numFmtId="194" fontId="7" fillId="0" borderId="20" xfId="96" applyNumberFormat="1" applyFont="1" applyFill="1" applyBorder="1" applyAlignment="1">
      <alignment horizontal="right"/>
    </xf>
    <xf numFmtId="194" fontId="7" fillId="0" borderId="20" xfId="96" applyNumberFormat="1" applyFont="1" applyFill="1" applyBorder="1" applyAlignment="1">
      <alignment horizontal="right"/>
    </xf>
    <xf numFmtId="49" fontId="0" fillId="0" borderId="0" xfId="139" applyNumberFormat="1" applyFont="1" applyFill="1" applyBorder="1" applyAlignment="1">
      <alignment horizontal="right"/>
      <protection/>
    </xf>
    <xf numFmtId="49" fontId="34" fillId="0" borderId="0" xfId="139" applyNumberFormat="1" applyFont="1" applyFill="1" applyBorder="1" applyAlignment="1">
      <alignment horizontal="right" wrapText="1"/>
      <protection/>
    </xf>
    <xf numFmtId="49" fontId="32" fillId="0" borderId="0" xfId="142" applyNumberFormat="1" applyFont="1" applyFill="1" applyAlignment="1">
      <alignment horizontal="right" vertical="center"/>
      <protection/>
    </xf>
    <xf numFmtId="49" fontId="32" fillId="0" borderId="0" xfId="142" applyNumberFormat="1" applyFont="1" applyFill="1" applyAlignment="1">
      <alignment horizontal="right"/>
      <protection/>
    </xf>
    <xf numFmtId="194" fontId="11" fillId="0" borderId="20" xfId="96" applyNumberFormat="1" applyFont="1" applyFill="1" applyBorder="1" applyAlignment="1">
      <alignment horizontal="right"/>
    </xf>
    <xf numFmtId="194" fontId="11" fillId="0" borderId="20" xfId="96" applyNumberFormat="1" applyFont="1" applyBorder="1" applyAlignment="1">
      <alignment horizontal="right"/>
    </xf>
    <xf numFmtId="194" fontId="88" fillId="0" borderId="20" xfId="96" applyNumberFormat="1" applyFont="1" applyBorder="1" applyAlignment="1">
      <alignment horizontal="right"/>
    </xf>
    <xf numFmtId="194" fontId="11" fillId="0" borderId="20" xfId="96" applyNumberFormat="1" applyFont="1" applyBorder="1" applyAlignment="1">
      <alignment horizontal="right"/>
    </xf>
    <xf numFmtId="49" fontId="10" fillId="0" borderId="20" xfId="0" applyNumberFormat="1" applyFont="1" applyBorder="1" applyAlignment="1">
      <alignment horizontal="right"/>
    </xf>
    <xf numFmtId="49" fontId="32" fillId="0" borderId="20" xfId="0" applyNumberFormat="1" applyFont="1" applyBorder="1" applyAlignment="1">
      <alignment horizontal="right"/>
    </xf>
    <xf numFmtId="49" fontId="120" fillId="0" borderId="20" xfId="0" applyNumberFormat="1" applyFont="1" applyBorder="1" applyAlignment="1">
      <alignment horizontal="right"/>
    </xf>
    <xf numFmtId="49" fontId="121" fillId="0" borderId="20" xfId="0" applyNumberFormat="1" applyFont="1" applyBorder="1" applyAlignment="1">
      <alignment horizontal="right"/>
    </xf>
    <xf numFmtId="194" fontId="32" fillId="0" borderId="20" xfId="96" applyNumberFormat="1" applyFont="1" applyBorder="1" applyAlignment="1">
      <alignment horizontal="right"/>
    </xf>
    <xf numFmtId="3" fontId="12" fillId="0" borderId="20" xfId="139" applyNumberFormat="1" applyFont="1" applyFill="1" applyBorder="1" applyAlignment="1">
      <alignment horizontal="right"/>
      <protection/>
    </xf>
    <xf numFmtId="49" fontId="0" fillId="0" borderId="20" xfId="0" applyNumberFormat="1" applyFill="1" applyBorder="1" applyAlignment="1">
      <alignment horizontal="right"/>
    </xf>
    <xf numFmtId="49" fontId="0" fillId="0" borderId="20" xfId="0" applyNumberFormat="1" applyFont="1" applyFill="1" applyBorder="1" applyAlignment="1">
      <alignment horizontal="right"/>
    </xf>
    <xf numFmtId="194" fontId="0" fillId="0" borderId="20" xfId="96" applyNumberFormat="1" applyFont="1" applyFill="1" applyBorder="1" applyAlignment="1">
      <alignment horizontal="right"/>
    </xf>
    <xf numFmtId="194" fontId="10" fillId="49" borderId="20" xfId="99" applyNumberFormat="1" applyFont="1" applyFill="1" applyBorder="1" applyAlignment="1">
      <alignment/>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0" fontId="30" fillId="0" borderId="0" xfId="138" applyFont="1" applyAlignment="1">
      <alignment horizontal="center"/>
      <protection/>
    </xf>
    <xf numFmtId="49" fontId="30" fillId="47" borderId="0" xfId="138" applyNumberFormat="1" applyFont="1" applyFill="1" applyAlignment="1">
      <alignment horizontal="center"/>
      <protection/>
    </xf>
    <xf numFmtId="49" fontId="30" fillId="0" borderId="0" xfId="138" applyNumberFormat="1" applyFont="1" applyBorder="1" applyAlignment="1">
      <alignment horizontal="center" wrapText="1"/>
      <protection/>
    </xf>
    <xf numFmtId="49" fontId="12" fillId="0" borderId="26" xfId="138" applyNumberFormat="1" applyFont="1" applyFill="1" applyBorder="1" applyAlignment="1">
      <alignment horizontal="center" vertical="center" wrapText="1"/>
      <protection/>
    </xf>
    <xf numFmtId="49" fontId="12" fillId="0" borderId="25" xfId="138" applyNumberFormat="1" applyFont="1" applyFill="1" applyBorder="1" applyAlignment="1">
      <alignment horizontal="center" vertical="center" wrapText="1"/>
      <protection/>
    </xf>
    <xf numFmtId="49" fontId="33" fillId="0" borderId="25" xfId="138" applyNumberFormat="1" applyFont="1" applyFill="1" applyBorder="1" applyAlignment="1">
      <alignment horizontal="center" vertical="center" wrapText="1"/>
      <protection/>
    </xf>
    <xf numFmtId="0" fontId="12" fillId="0" borderId="35" xfId="138" applyNumberFormat="1" applyFont="1" applyBorder="1" applyAlignment="1">
      <alignment horizontal="center" vertical="center" wrapText="1"/>
      <protection/>
    </xf>
    <xf numFmtId="0" fontId="12" fillId="0" borderId="36" xfId="138" applyNumberFormat="1" applyFont="1" applyBorder="1" applyAlignment="1">
      <alignment horizontal="center" vertical="center" wrapText="1"/>
      <protection/>
    </xf>
    <xf numFmtId="0" fontId="12" fillId="0" borderId="24" xfId="138" applyNumberFormat="1" applyFont="1" applyBorder="1" applyAlignment="1">
      <alignment horizontal="center" vertical="center" wrapText="1"/>
      <protection/>
    </xf>
    <xf numFmtId="0" fontId="12" fillId="0" borderId="40" xfId="138" applyNumberFormat="1" applyFont="1" applyBorder="1" applyAlignment="1">
      <alignment horizontal="center" vertical="center" wrapText="1"/>
      <protection/>
    </xf>
    <xf numFmtId="49" fontId="12" fillId="44" borderId="26" xfId="138" applyNumberFormat="1" applyFont="1" applyFill="1" applyBorder="1" applyAlignment="1">
      <alignment horizontal="center" vertical="center"/>
      <protection/>
    </xf>
    <xf numFmtId="49" fontId="12" fillId="44" borderId="25" xfId="138" applyNumberFormat="1" applyFont="1" applyFill="1" applyBorder="1" applyAlignment="1">
      <alignment horizontal="center" vertical="center"/>
      <protection/>
    </xf>
    <xf numFmtId="0" fontId="62" fillId="3" borderId="26" xfId="138" applyNumberFormat="1" applyFont="1" applyFill="1" applyBorder="1" applyAlignment="1">
      <alignment horizontal="center" vertical="center" wrapText="1"/>
      <protection/>
    </xf>
    <xf numFmtId="0" fontId="62" fillId="3" borderId="25" xfId="138" applyNumberFormat="1" applyFont="1" applyFill="1" applyBorder="1" applyAlignment="1">
      <alignment horizontal="center" vertical="center" wrapText="1"/>
      <protection/>
    </xf>
    <xf numFmtId="49" fontId="7" fillId="0" borderId="0" xfId="138" applyNumberFormat="1" applyFont="1" applyBorder="1" applyAlignment="1">
      <alignment horizontal="left" wrapText="1"/>
      <protection/>
    </xf>
    <xf numFmtId="49" fontId="0" fillId="0" borderId="0" xfId="138" applyNumberFormat="1" applyFont="1" applyBorder="1" applyAlignment="1">
      <alignment horizontal="left" wrapText="1"/>
      <protection/>
    </xf>
    <xf numFmtId="49" fontId="12" fillId="0" borderId="26" xfId="138" applyNumberFormat="1" applyFont="1" applyBorder="1" applyAlignment="1">
      <alignment horizontal="center" vertical="center" wrapText="1"/>
      <protection/>
    </xf>
    <xf numFmtId="49" fontId="12" fillId="0" borderId="41" xfId="138" applyNumberFormat="1" applyFont="1" applyBorder="1" applyAlignment="1">
      <alignment horizontal="center" vertical="center" wrapText="1"/>
      <protection/>
    </xf>
    <xf numFmtId="49" fontId="12" fillId="0" borderId="25" xfId="138" applyNumberFormat="1" applyFont="1" applyBorder="1" applyAlignment="1">
      <alignment horizontal="center" vertical="center" wrapText="1"/>
      <protection/>
    </xf>
    <xf numFmtId="49" fontId="23" fillId="0" borderId="22" xfId="138" applyNumberFormat="1" applyFont="1" applyFill="1" applyBorder="1" applyAlignment="1">
      <alignment horizontal="center" vertical="center"/>
      <protection/>
    </xf>
    <xf numFmtId="49" fontId="12" fillId="0" borderId="20" xfId="138" applyNumberFormat="1" applyFont="1" applyFill="1" applyBorder="1" applyAlignment="1">
      <alignment horizontal="center" vertical="center" wrapText="1"/>
      <protection/>
    </xf>
    <xf numFmtId="49" fontId="23" fillId="0" borderId="0" xfId="138" applyNumberFormat="1" applyFont="1" applyAlignment="1">
      <alignment horizontal="left"/>
      <protection/>
    </xf>
    <xf numFmtId="49" fontId="19" fillId="47" borderId="0" xfId="138" applyNumberFormat="1" applyFont="1" applyFill="1" applyAlignment="1">
      <alignment horizontal="center" vertical="center" wrapText="1"/>
      <protection/>
    </xf>
    <xf numFmtId="49" fontId="7" fillId="0" borderId="0" xfId="138" applyNumberFormat="1" applyFont="1" applyAlignment="1">
      <alignment horizontal="left"/>
      <protection/>
    </xf>
    <xf numFmtId="49" fontId="0" fillId="0" borderId="0" xfId="138" applyNumberFormat="1" applyFont="1" applyAlignment="1">
      <alignment horizontal="left"/>
      <protection/>
    </xf>
    <xf numFmtId="49" fontId="39" fillId="0" borderId="0" xfId="138" applyNumberFormat="1" applyFont="1" applyAlignment="1">
      <alignment horizontal="center"/>
      <protection/>
    </xf>
    <xf numFmtId="49" fontId="34" fillId="0" borderId="0" xfId="138" applyNumberFormat="1" applyFont="1" applyAlignment="1">
      <alignment horizontal="center" wrapText="1"/>
      <protection/>
    </xf>
    <xf numFmtId="49" fontId="30" fillId="0" borderId="0" xfId="138" applyNumberFormat="1" applyFont="1" applyAlignment="1">
      <alignment horizontal="center"/>
      <protection/>
    </xf>
    <xf numFmtId="0" fontId="21" fillId="0" borderId="20" xfId="138" applyNumberFormat="1" applyFont="1" applyBorder="1" applyAlignment="1">
      <alignment horizontal="center" vertical="center" wrapText="1"/>
      <protection/>
    </xf>
    <xf numFmtId="49" fontId="37" fillId="0" borderId="0" xfId="138" applyNumberFormat="1" applyFont="1" applyBorder="1" applyAlignment="1">
      <alignment horizontal="center" wrapText="1"/>
      <protection/>
    </xf>
    <xf numFmtId="0" fontId="61" fillId="3" borderId="26" xfId="138" applyNumberFormat="1" applyFont="1" applyFill="1" applyBorder="1" applyAlignment="1">
      <alignment horizontal="center" vertical="center" wrapText="1"/>
      <protection/>
    </xf>
    <xf numFmtId="0" fontId="61" fillId="3" borderId="25" xfId="138" applyNumberFormat="1" applyFont="1" applyFill="1" applyBorder="1" applyAlignment="1">
      <alignment horizontal="center" vertical="center" wrapText="1"/>
      <protection/>
    </xf>
    <xf numFmtId="49" fontId="0" fillId="3" borderId="35" xfId="138" applyNumberFormat="1" applyFont="1" applyFill="1" applyBorder="1" applyAlignment="1">
      <alignment horizontal="center"/>
      <protection/>
    </xf>
    <xf numFmtId="49" fontId="0" fillId="3" borderId="19" xfId="138" applyNumberFormat="1" applyFont="1" applyFill="1" applyBorder="1" applyAlignment="1">
      <alignment horizontal="center"/>
      <protection/>
    </xf>
    <xf numFmtId="49" fontId="0" fillId="3" borderId="36" xfId="138" applyNumberFormat="1" applyFont="1" applyFill="1" applyBorder="1" applyAlignment="1">
      <alignment horizontal="center"/>
      <protection/>
    </xf>
    <xf numFmtId="3" fontId="40" fillId="47" borderId="39" xfId="138" applyNumberFormat="1" applyFont="1" applyFill="1" applyBorder="1" applyAlignment="1" applyProtection="1">
      <alignment horizontal="center" vertical="center" wrapText="1"/>
      <protection/>
    </xf>
    <xf numFmtId="3" fontId="40" fillId="47" borderId="23" xfId="138" applyNumberFormat="1" applyFont="1" applyFill="1" applyBorder="1" applyAlignment="1" applyProtection="1">
      <alignment horizontal="center" vertical="center" wrapText="1"/>
      <protection/>
    </xf>
    <xf numFmtId="49" fontId="12" fillId="0" borderId="20" xfId="138" applyNumberFormat="1" applyFont="1" applyFill="1" applyBorder="1" applyAlignment="1" applyProtection="1">
      <alignment horizontal="center" vertical="center" wrapText="1"/>
      <protection/>
    </xf>
    <xf numFmtId="3" fontId="12" fillId="47" borderId="21" xfId="138" applyNumberFormat="1" applyFont="1" applyFill="1" applyBorder="1" applyAlignment="1" applyProtection="1">
      <alignment horizontal="center" vertical="center" wrapText="1"/>
      <protection/>
    </xf>
    <xf numFmtId="3" fontId="12" fillId="47" borderId="23" xfId="138" applyNumberFormat="1" applyFont="1" applyFill="1" applyBorder="1" applyAlignment="1" applyProtection="1">
      <alignment horizontal="center" vertical="center" wrapText="1"/>
      <protection/>
    </xf>
    <xf numFmtId="49" fontId="71" fillId="0" borderId="0" xfId="138" applyNumberFormat="1" applyFont="1" applyBorder="1" applyAlignment="1">
      <alignment horizontal="center" wrapText="1"/>
      <protection/>
    </xf>
    <xf numFmtId="49" fontId="46" fillId="0" borderId="0" xfId="138" applyNumberFormat="1" applyFont="1" applyBorder="1" applyAlignment="1">
      <alignment horizontal="center" wrapText="1"/>
      <protection/>
    </xf>
    <xf numFmtId="49" fontId="20" fillId="0" borderId="0" xfId="138" applyNumberFormat="1" applyFont="1" applyFill="1" applyBorder="1" applyAlignment="1">
      <alignment horizontal="center" vertical="center" wrapText="1"/>
      <protection/>
    </xf>
    <xf numFmtId="49" fontId="18" fillId="0" borderId="0" xfId="138" applyNumberFormat="1" applyFont="1" applyFill="1" applyAlignment="1">
      <alignment horizontal="left" wrapText="1"/>
      <protection/>
    </xf>
    <xf numFmtId="49" fontId="18" fillId="0" borderId="0" xfId="138" applyNumberFormat="1" applyFont="1" applyFill="1" applyAlignment="1">
      <alignment horizontal="center" wrapText="1"/>
      <protection/>
    </xf>
    <xf numFmtId="0" fontId="7" fillId="0" borderId="0" xfId="138" applyFont="1" applyAlignment="1">
      <alignment horizontal="center"/>
      <protection/>
    </xf>
    <xf numFmtId="49" fontId="7" fillId="47" borderId="0" xfId="138" applyNumberFormat="1" applyFont="1" applyFill="1" applyAlignment="1">
      <alignment horizontal="center"/>
      <protection/>
    </xf>
    <xf numFmtId="49" fontId="28" fillId="0" borderId="0" xfId="138" applyNumberFormat="1" applyFont="1" applyFill="1" applyBorder="1" applyAlignment="1">
      <alignment horizontal="center" wrapText="1"/>
      <protection/>
    </xf>
    <xf numFmtId="49" fontId="20" fillId="0" borderId="0" xfId="138" applyNumberFormat="1" applyFont="1" applyFill="1" applyBorder="1" applyAlignment="1">
      <alignment horizontal="center" wrapText="1"/>
      <protection/>
    </xf>
    <xf numFmtId="49" fontId="77" fillId="0" borderId="0" xfId="138" applyNumberFormat="1" applyFont="1" applyFill="1" applyAlignment="1">
      <alignment horizontal="center"/>
      <protection/>
    </xf>
    <xf numFmtId="49" fontId="23" fillId="0" borderId="0" xfId="138" applyNumberFormat="1" applyFont="1" applyFill="1" applyAlignment="1">
      <alignment horizontal="center"/>
      <protection/>
    </xf>
    <xf numFmtId="49" fontId="0" fillId="0" borderId="0" xfId="138" applyNumberFormat="1" applyFont="1" applyFill="1" applyBorder="1" applyAlignment="1">
      <alignment horizontal="left"/>
      <protection/>
    </xf>
    <xf numFmtId="49" fontId="7" fillId="0" borderId="0" xfId="138" applyNumberFormat="1" applyFont="1" applyFill="1" applyBorder="1" applyAlignment="1">
      <alignment horizontal="left"/>
      <protection/>
    </xf>
    <xf numFmtId="49" fontId="7" fillId="0" borderId="0" xfId="138" applyNumberFormat="1" applyFont="1" applyFill="1" applyBorder="1" applyAlignment="1">
      <alignment horizontal="left" wrapText="1"/>
      <protection/>
    </xf>
    <xf numFmtId="49" fontId="0" fillId="0" borderId="0" xfId="138" applyNumberFormat="1" applyFont="1" applyFill="1" applyBorder="1" applyAlignment="1">
      <alignment horizontal="left" wrapText="1"/>
      <protection/>
    </xf>
    <xf numFmtId="49" fontId="11" fillId="0" borderId="20" xfId="138" applyNumberFormat="1" applyFont="1" applyFill="1" applyBorder="1" applyAlignment="1">
      <alignment horizontal="center" vertical="center" wrapText="1"/>
      <protection/>
    </xf>
    <xf numFmtId="49" fontId="11" fillId="0" borderId="22" xfId="138" applyNumberFormat="1" applyFont="1" applyFill="1" applyBorder="1" applyAlignment="1">
      <alignment horizontal="center" vertical="center" wrapText="1"/>
      <protection/>
    </xf>
    <xf numFmtId="49" fontId="11" fillId="0" borderId="41" xfId="138" applyNumberFormat="1" applyFont="1" applyFill="1" applyBorder="1" applyAlignment="1">
      <alignment horizontal="center" vertical="center" wrapText="1"/>
      <protection/>
    </xf>
    <xf numFmtId="49" fontId="11" fillId="0" borderId="25" xfId="138" applyNumberFormat="1" applyFont="1" applyFill="1" applyBorder="1" applyAlignment="1">
      <alignment horizontal="center" vertical="center" wrapText="1"/>
      <protection/>
    </xf>
    <xf numFmtId="49" fontId="7" fillId="0" borderId="20" xfId="138" applyNumberFormat="1" applyFont="1" applyFill="1" applyBorder="1" applyAlignment="1">
      <alignment horizontal="center"/>
      <protection/>
    </xf>
    <xf numFmtId="49" fontId="73" fillId="3" borderId="26" xfId="138" applyNumberFormat="1" applyFont="1" applyFill="1" applyBorder="1" applyAlignment="1">
      <alignment horizontal="center" vertical="center" wrapText="1"/>
      <protection/>
    </xf>
    <xf numFmtId="49" fontId="73" fillId="3" borderId="25" xfId="138" applyNumberFormat="1" applyFont="1" applyFill="1" applyBorder="1" applyAlignment="1">
      <alignment horizontal="center" vertical="center" wrapText="1"/>
      <protection/>
    </xf>
    <xf numFmtId="49" fontId="74" fillId="3" borderId="26" xfId="138" applyNumberFormat="1" applyFont="1" applyFill="1" applyBorder="1" applyAlignment="1">
      <alignment horizontal="center" vertical="center" wrapText="1"/>
      <protection/>
    </xf>
    <xf numFmtId="49" fontId="74" fillId="3" borderId="25" xfId="138" applyNumberFormat="1" applyFont="1" applyFill="1" applyBorder="1" applyAlignment="1">
      <alignment horizontal="center" vertical="center" wrapText="1"/>
      <protection/>
    </xf>
    <xf numFmtId="49" fontId="12" fillId="44" borderId="26" xfId="138" applyNumberFormat="1" applyFont="1" applyFill="1" applyBorder="1" applyAlignment="1">
      <alignment horizontal="center"/>
      <protection/>
    </xf>
    <xf numFmtId="49" fontId="12" fillId="44" borderId="25" xfId="138" applyNumberFormat="1" applyFont="1" applyFill="1" applyBorder="1" applyAlignment="1">
      <alignment horizontal="center"/>
      <protection/>
    </xf>
    <xf numFmtId="49" fontId="26" fillId="0" borderId="26" xfId="138" applyNumberFormat="1" applyFont="1" applyFill="1" applyBorder="1" applyAlignment="1">
      <alignment horizontal="center" vertical="center" wrapText="1"/>
      <protection/>
    </xf>
    <xf numFmtId="49" fontId="26" fillId="0" borderId="25" xfId="138" applyNumberFormat="1" applyFont="1" applyFill="1" applyBorder="1" applyAlignment="1">
      <alignment horizontal="center" vertical="center" wrapText="1"/>
      <protection/>
    </xf>
    <xf numFmtId="0" fontId="11" fillId="0" borderId="35" xfId="138" applyNumberFormat="1" applyFont="1" applyFill="1" applyBorder="1" applyAlignment="1">
      <alignment horizontal="center" vertical="center" wrapText="1"/>
      <protection/>
    </xf>
    <xf numFmtId="0" fontId="11" fillId="0" borderId="36" xfId="138" applyNumberFormat="1" applyFont="1" applyFill="1" applyBorder="1" applyAlignment="1">
      <alignment horizontal="center" vertical="center" wrapText="1"/>
      <protection/>
    </xf>
    <xf numFmtId="0" fontId="11" fillId="0" borderId="24" xfId="138" applyNumberFormat="1" applyFont="1" applyFill="1" applyBorder="1" applyAlignment="1">
      <alignment horizontal="center" vertical="center" wrapText="1"/>
      <protection/>
    </xf>
    <xf numFmtId="0" fontId="11" fillId="0" borderId="40" xfId="138" applyNumberFormat="1" applyFont="1" applyFill="1" applyBorder="1" applyAlignment="1">
      <alignment horizontal="center" vertical="center" wrapText="1"/>
      <protection/>
    </xf>
    <xf numFmtId="0" fontId="11" fillId="0" borderId="27" xfId="138" applyNumberFormat="1" applyFont="1" applyFill="1" applyBorder="1" applyAlignment="1">
      <alignment horizontal="center" vertical="center" wrapText="1"/>
      <protection/>
    </xf>
    <xf numFmtId="0" fontId="11" fillId="0" borderId="37" xfId="138" applyNumberFormat="1" applyFont="1" applyFill="1" applyBorder="1" applyAlignment="1">
      <alignment horizontal="center" vertical="center" wrapText="1"/>
      <protection/>
    </xf>
    <xf numFmtId="49" fontId="11" fillId="0" borderId="26" xfId="138" applyNumberFormat="1" applyFont="1" applyFill="1" applyBorder="1" applyAlignment="1">
      <alignment horizontal="center" vertical="center" wrapText="1"/>
      <protection/>
    </xf>
    <xf numFmtId="49" fontId="11" fillId="0" borderId="39" xfId="138" applyNumberFormat="1" applyFont="1" applyFill="1" applyBorder="1" applyAlignment="1">
      <alignment horizontal="center" vertical="center" wrapText="1"/>
      <protection/>
    </xf>
    <xf numFmtId="49" fontId="11" fillId="0" borderId="23" xfId="138" applyNumberFormat="1" applyFont="1" applyFill="1" applyBorder="1" applyAlignment="1">
      <alignment horizontal="center" vertical="center" wrapText="1"/>
      <protection/>
    </xf>
    <xf numFmtId="49" fontId="7" fillId="0" borderId="0" xfId="138" applyNumberFormat="1" applyFont="1" applyFill="1" applyAlignment="1">
      <alignment horizontal="left"/>
      <protection/>
    </xf>
    <xf numFmtId="49" fontId="23"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7" fillId="0" borderId="0" xfId="138" applyNumberFormat="1" applyFont="1" applyFill="1" applyAlignment="1">
      <alignment horizontal="center" vertical="top" wrapText="1"/>
      <protection/>
    </xf>
    <xf numFmtId="49" fontId="37" fillId="0" borderId="0" xfId="138" applyNumberFormat="1" applyFont="1" applyBorder="1" applyAlignment="1">
      <alignment horizontal="center"/>
      <protection/>
    </xf>
    <xf numFmtId="49" fontId="30" fillId="0" borderId="0" xfId="138" applyNumberFormat="1" applyFont="1" applyBorder="1" applyAlignment="1">
      <alignment horizontal="center"/>
      <protection/>
    </xf>
    <xf numFmtId="49" fontId="12" fillId="0" borderId="35" xfId="138" applyNumberFormat="1" applyFont="1" applyFill="1" applyBorder="1" applyAlignment="1">
      <alignment horizontal="center" vertical="center" wrapText="1"/>
      <protection/>
    </xf>
    <xf numFmtId="49" fontId="12" fillId="0" borderId="36" xfId="138" applyNumberFormat="1" applyFont="1" applyFill="1" applyBorder="1" applyAlignment="1">
      <alignment horizontal="center" vertical="center" wrapText="1"/>
      <protection/>
    </xf>
    <xf numFmtId="49" fontId="12" fillId="0" borderId="24" xfId="138" applyNumberFormat="1" applyFont="1" applyFill="1" applyBorder="1" applyAlignment="1">
      <alignment horizontal="center" vertical="center" wrapText="1"/>
      <protection/>
    </xf>
    <xf numFmtId="49" fontId="12" fillId="0" borderId="40" xfId="138" applyNumberFormat="1" applyFont="1" applyFill="1" applyBorder="1" applyAlignment="1">
      <alignment horizontal="center" vertical="center" wrapText="1"/>
      <protection/>
    </xf>
    <xf numFmtId="49" fontId="12" fillId="0" borderId="27" xfId="138" applyNumberFormat="1" applyFont="1" applyFill="1" applyBorder="1" applyAlignment="1">
      <alignment horizontal="center" vertical="center" wrapText="1"/>
      <protection/>
    </xf>
    <xf numFmtId="49" fontId="12" fillId="0" borderId="37" xfId="138" applyNumberFormat="1" applyFont="1" applyFill="1" applyBorder="1" applyAlignment="1">
      <alignment horizontal="center" vertical="center" wrapText="1"/>
      <protection/>
    </xf>
    <xf numFmtId="49" fontId="18" fillId="0" borderId="0" xfId="138" applyNumberFormat="1" applyFont="1" applyBorder="1" applyAlignment="1">
      <alignment wrapText="1"/>
      <protection/>
    </xf>
    <xf numFmtId="49" fontId="18" fillId="0" borderId="0" xfId="138" applyNumberFormat="1" applyFont="1" applyBorder="1" applyAlignment="1">
      <alignment horizontal="center" wrapText="1"/>
      <protection/>
    </xf>
    <xf numFmtId="49" fontId="12" fillId="44" borderId="26" xfId="138" applyNumberFormat="1" applyFont="1" applyFill="1" applyBorder="1" applyAlignment="1">
      <alignment horizontal="center" vertical="center" wrapText="1"/>
      <protection/>
    </xf>
    <xf numFmtId="49" fontId="12" fillId="44" borderId="25" xfId="138" applyNumberFormat="1" applyFont="1" applyFill="1" applyBorder="1" applyAlignment="1">
      <alignment horizontal="center" vertical="center" wrapText="1"/>
      <protection/>
    </xf>
    <xf numFmtId="49" fontId="21" fillId="0" borderId="26" xfId="138" applyNumberFormat="1" applyFont="1" applyBorder="1" applyAlignment="1">
      <alignment horizontal="center" wrapText="1"/>
      <protection/>
    </xf>
    <xf numFmtId="49" fontId="21" fillId="0" borderId="25" xfId="138" applyNumberFormat="1" applyFont="1" applyBorder="1" applyAlignment="1">
      <alignment horizontal="center" wrapText="1"/>
      <protection/>
    </xf>
    <xf numFmtId="49" fontId="34" fillId="0" borderId="0" xfId="138" applyNumberFormat="1" applyFont="1" applyBorder="1" applyAlignment="1">
      <alignment horizontal="center" wrapText="1"/>
      <protection/>
    </xf>
    <xf numFmtId="49" fontId="34" fillId="0" borderId="0" xfId="138" applyNumberFormat="1" applyFont="1" applyAlignment="1">
      <alignment horizontal="center"/>
      <protection/>
    </xf>
    <xf numFmtId="49" fontId="0" fillId="0" borderId="0" xfId="138" applyNumberFormat="1" applyFont="1" applyAlignment="1">
      <alignment horizontal="left" wrapText="1"/>
      <protection/>
    </xf>
    <xf numFmtId="49" fontId="7" fillId="0" borderId="0" xfId="138" applyNumberFormat="1" applyFont="1" applyAlignment="1">
      <alignment horizontal="left" wrapText="1"/>
      <protection/>
    </xf>
    <xf numFmtId="49" fontId="0" fillId="0" borderId="0" xfId="138" applyNumberFormat="1" applyFont="1" applyAlignment="1">
      <alignment/>
      <protection/>
    </xf>
    <xf numFmtId="49" fontId="19" fillId="0" borderId="0" xfId="138" applyNumberFormat="1" applyFont="1" applyAlignment="1">
      <alignment horizontal="center" wrapText="1"/>
      <protection/>
    </xf>
    <xf numFmtId="49" fontId="23" fillId="0" borderId="22" xfId="138" applyNumberFormat="1" applyFont="1" applyBorder="1" applyAlignment="1">
      <alignment horizontal="left"/>
      <protection/>
    </xf>
    <xf numFmtId="49" fontId="23" fillId="0" borderId="0" xfId="138" applyNumberFormat="1" applyFont="1" applyAlignment="1">
      <alignment horizontal="center"/>
      <protection/>
    </xf>
    <xf numFmtId="49" fontId="62" fillId="3" borderId="26" xfId="138" applyNumberFormat="1" applyFont="1" applyFill="1" applyBorder="1" applyAlignment="1">
      <alignment horizontal="center" wrapText="1"/>
      <protection/>
    </xf>
    <xf numFmtId="49" fontId="62" fillId="3" borderId="25" xfId="138" applyNumberFormat="1" applyFont="1" applyFill="1" applyBorder="1" applyAlignment="1">
      <alignment horizontal="center" wrapText="1"/>
      <protection/>
    </xf>
    <xf numFmtId="49" fontId="61" fillId="3" borderId="26" xfId="138" applyNumberFormat="1" applyFont="1" applyFill="1" applyBorder="1" applyAlignment="1">
      <alignment horizontal="center" wrapText="1"/>
      <protection/>
    </xf>
    <xf numFmtId="49" fontId="61" fillId="3" borderId="25" xfId="138" applyNumberFormat="1" applyFont="1" applyFill="1" applyBorder="1" applyAlignment="1">
      <alignment horizontal="center" wrapText="1"/>
      <protection/>
    </xf>
    <xf numFmtId="49" fontId="7" fillId="0" borderId="20" xfId="138" applyNumberFormat="1" applyFont="1" applyBorder="1" applyAlignment="1">
      <alignment horizontal="center"/>
      <protection/>
    </xf>
    <xf numFmtId="49" fontId="23" fillId="0" borderId="0" xfId="138" applyNumberFormat="1" applyFont="1" applyBorder="1" applyAlignment="1">
      <alignment horizontal="left"/>
      <protection/>
    </xf>
    <xf numFmtId="49" fontId="7" fillId="0" borderId="20" xfId="138" applyNumberFormat="1" applyFont="1" applyFill="1" applyBorder="1" applyAlignment="1">
      <alignment horizontal="center" vertical="center" wrapText="1"/>
      <protection/>
    </xf>
    <xf numFmtId="49" fontId="25" fillId="0" borderId="20" xfId="138" applyNumberFormat="1" applyFont="1" applyFill="1" applyBorder="1" applyAlignment="1">
      <alignment horizontal="center" vertical="center" wrapText="1"/>
      <protection/>
    </xf>
    <xf numFmtId="49" fontId="82" fillId="4" borderId="21" xfId="141" applyNumberFormat="1" applyFont="1" applyFill="1" applyBorder="1" applyAlignment="1">
      <alignment horizontal="center" vertical="center" wrapText="1"/>
      <protection/>
    </xf>
    <xf numFmtId="49" fontId="82" fillId="4" borderId="39" xfId="141" applyNumberFormat="1" applyFont="1" applyFill="1" applyBorder="1" applyAlignment="1">
      <alignment horizontal="center" vertical="center" wrapText="1"/>
      <protection/>
    </xf>
    <xf numFmtId="49" fontId="82" fillId="4" borderId="23" xfId="141" applyNumberFormat="1" applyFont="1" applyFill="1" applyBorder="1" applyAlignment="1">
      <alignment horizontal="center" vertical="center" wrapText="1"/>
      <protection/>
    </xf>
    <xf numFmtId="49" fontId="0" fillId="0" borderId="0" xfId="141" applyNumberFormat="1" applyFont="1" applyAlignment="1">
      <alignment horizontal="left"/>
      <protection/>
    </xf>
    <xf numFmtId="49" fontId="90" fillId="0" borderId="26" xfId="141" applyNumberFormat="1" applyFont="1" applyBorder="1" applyAlignment="1">
      <alignment horizontal="center" vertical="center" wrapText="1"/>
      <protection/>
    </xf>
    <xf numFmtId="49" fontId="90" fillId="0" borderId="25" xfId="141" applyNumberFormat="1" applyFont="1" applyBorder="1" applyAlignment="1">
      <alignment horizontal="center" vertical="center" wrapText="1"/>
      <protection/>
    </xf>
    <xf numFmtId="49" fontId="37" fillId="0" borderId="0" xfId="141" applyNumberFormat="1" applyFont="1" applyBorder="1" applyAlignment="1">
      <alignment horizontal="center" wrapText="1"/>
      <protection/>
    </xf>
    <xf numFmtId="49" fontId="11" fillId="0" borderId="41" xfId="141" applyNumberFormat="1" applyFont="1" applyFill="1" applyBorder="1" applyAlignment="1">
      <alignment horizontal="center" vertical="center"/>
      <protection/>
    </xf>
    <xf numFmtId="49" fontId="11" fillId="0" borderId="20" xfId="141" applyNumberFormat="1" applyFont="1" applyFill="1" applyBorder="1" applyAlignment="1">
      <alignment horizontal="center" vertical="center" wrapText="1"/>
      <protection/>
    </xf>
    <xf numFmtId="49" fontId="11" fillId="0" borderId="21" xfId="141" applyNumberFormat="1" applyFont="1" applyFill="1" applyBorder="1" applyAlignment="1">
      <alignment horizontal="center" vertical="center" wrapText="1"/>
      <protection/>
    </xf>
    <xf numFmtId="49" fontId="11" fillId="0" borderId="39"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49" fontId="18" fillId="0" borderId="0" xfId="141" applyNumberFormat="1" applyFont="1" applyAlignment="1">
      <alignment horizontal="center"/>
      <protection/>
    </xf>
    <xf numFmtId="49" fontId="37" fillId="0" borderId="0" xfId="141" applyNumberFormat="1" applyFont="1" applyBorder="1" applyAlignment="1">
      <alignment horizontal="center"/>
      <protection/>
    </xf>
    <xf numFmtId="49" fontId="92" fillId="3" borderId="26" xfId="141" applyNumberFormat="1" applyFont="1" applyFill="1" applyBorder="1" applyAlignment="1">
      <alignment horizontal="center" vertical="center" wrapText="1"/>
      <protection/>
    </xf>
    <xf numFmtId="49" fontId="92" fillId="3" borderId="25" xfId="141" applyNumberFormat="1" applyFont="1" applyFill="1" applyBorder="1" applyAlignment="1">
      <alignment horizontal="center" vertical="center" wrapText="1"/>
      <protection/>
    </xf>
    <xf numFmtId="49" fontId="34" fillId="0" borderId="0" xfId="141" applyNumberFormat="1" applyFont="1" applyAlignment="1">
      <alignment horizontal="center"/>
      <protection/>
    </xf>
    <xf numFmtId="0" fontId="30" fillId="47" borderId="0" xfId="141" applyFont="1" applyFill="1" applyBorder="1" applyAlignment="1">
      <alignment horizontal="center"/>
      <protection/>
    </xf>
    <xf numFmtId="49" fontId="37" fillId="0" borderId="0" xfId="141" applyNumberFormat="1" applyFont="1" applyAlignment="1">
      <alignment horizontal="center"/>
      <protection/>
    </xf>
    <xf numFmtId="49" fontId="30" fillId="0" borderId="0" xfId="141" applyNumberFormat="1" applyFont="1" applyBorder="1" applyAlignment="1">
      <alignment horizontal="center" wrapText="1"/>
      <protection/>
    </xf>
    <xf numFmtId="49" fontId="11" fillId="0" borderId="26" xfId="141" applyNumberFormat="1" applyFont="1" applyBorder="1" applyAlignment="1">
      <alignment horizontal="center" vertical="center" wrapText="1"/>
      <protection/>
    </xf>
    <xf numFmtId="49" fontId="11" fillId="0" borderId="25" xfId="141" applyNumberFormat="1" applyFont="1" applyBorder="1" applyAlignment="1">
      <alignment horizontal="center" vertical="center" wrapText="1"/>
      <protection/>
    </xf>
    <xf numFmtId="49" fontId="30" fillId="0" borderId="0" xfId="141" applyNumberFormat="1" applyFont="1" applyBorder="1" applyAlignment="1">
      <alignment horizontal="center"/>
      <protection/>
    </xf>
    <xf numFmtId="49" fontId="7" fillId="0" borderId="0" xfId="141" applyNumberFormat="1" applyFont="1" applyBorder="1" applyAlignment="1">
      <alignment horizontal="left"/>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0" xfId="141" applyNumberFormat="1" applyFont="1" applyFill="1" applyBorder="1" applyAlignment="1">
      <alignment horizontal="center" vertical="center"/>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9" fillId="0" borderId="0" xfId="141" applyNumberFormat="1" applyFont="1" applyFill="1" applyAlignment="1">
      <alignment horizontal="center" wrapText="1"/>
      <protection/>
    </xf>
    <xf numFmtId="49" fontId="19" fillId="0" borderId="0" xfId="141" applyNumberFormat="1" applyFont="1" applyAlignment="1">
      <alignment horizontal="center"/>
      <protection/>
    </xf>
    <xf numFmtId="49" fontId="8" fillId="0" borderId="0" xfId="141" applyNumberFormat="1" applyFont="1" applyAlignment="1">
      <alignment horizontal="left"/>
      <protection/>
    </xf>
    <xf numFmtId="49" fontId="11" fillId="0" borderId="26" xfId="141" applyNumberFormat="1" applyFont="1" applyFill="1" applyBorder="1" applyAlignment="1">
      <alignment horizontal="center" vertical="center"/>
      <protection/>
    </xf>
    <xf numFmtId="49" fontId="7" fillId="0" borderId="0" xfId="141" applyNumberFormat="1" applyFont="1" applyFill="1" applyAlignment="1">
      <alignment horizontal="left"/>
      <protection/>
    </xf>
    <xf numFmtId="49" fontId="39" fillId="0" borderId="0" xfId="141" applyNumberFormat="1" applyFont="1" applyAlignment="1">
      <alignment horizontal="center"/>
      <protection/>
    </xf>
    <xf numFmtId="49" fontId="23" fillId="0" borderId="0" xfId="141" applyNumberFormat="1" applyFont="1" applyBorder="1" applyAlignment="1">
      <alignment horizontal="left"/>
      <protection/>
    </xf>
    <xf numFmtId="49" fontId="11" fillId="0" borderId="26" xfId="141" applyNumberFormat="1" applyFont="1" applyFill="1" applyBorder="1" applyAlignment="1">
      <alignment horizontal="center" vertical="center" wrapText="1"/>
      <protection/>
    </xf>
    <xf numFmtId="49" fontId="91" fillId="3" borderId="26" xfId="141" applyNumberFormat="1" applyFont="1" applyFill="1" applyBorder="1" applyAlignment="1">
      <alignment horizontal="center" vertical="center" wrapText="1"/>
      <protection/>
    </xf>
    <xf numFmtId="49" fontId="91" fillId="3" borderId="25" xfId="141" applyNumberFormat="1" applyFont="1" applyFill="1" applyBorder="1" applyAlignment="1">
      <alignment horizontal="center" vertical="center" wrapText="1"/>
      <protection/>
    </xf>
    <xf numFmtId="49" fontId="11" fillId="0" borderId="25" xfId="141" applyNumberFormat="1" applyFont="1" applyFill="1" applyBorder="1" applyAlignment="1">
      <alignment horizontal="center" vertical="center" wrapText="1"/>
      <protection/>
    </xf>
    <xf numFmtId="0" fontId="74" fillId="3" borderId="26" xfId="141" applyFont="1" applyFill="1" applyBorder="1" applyAlignment="1">
      <alignment horizontal="center" vertical="center" wrapText="1"/>
      <protection/>
    </xf>
    <xf numFmtId="0" fontId="74" fillId="3" borderId="25" xfId="141" applyFont="1" applyFill="1" applyBorder="1" applyAlignment="1">
      <alignment horizontal="center" vertical="center" wrapText="1"/>
      <protection/>
    </xf>
    <xf numFmtId="0" fontId="94" fillId="0" borderId="0" xfId="141" applyFont="1" applyAlignment="1">
      <alignment horizontal="center"/>
      <protection/>
    </xf>
    <xf numFmtId="0" fontId="11" fillId="0" borderId="26" xfId="141" applyFont="1" applyBorder="1" applyAlignment="1">
      <alignment horizontal="center" vertical="center" wrapText="1"/>
      <protection/>
    </xf>
    <xf numFmtId="0" fontId="11" fillId="0" borderId="25" xfId="141" applyFont="1" applyBorder="1" applyAlignment="1">
      <alignment horizontal="center" vertical="center" wrapText="1"/>
      <protection/>
    </xf>
    <xf numFmtId="0" fontId="11" fillId="0" borderId="20" xfId="141" applyFont="1" applyBorder="1" applyAlignment="1">
      <alignment horizontal="center" vertical="center" wrapText="1"/>
      <protection/>
    </xf>
    <xf numFmtId="0" fontId="11" fillId="0" borderId="21" xfId="141" applyFont="1" applyBorder="1" applyAlignment="1">
      <alignment horizontal="center" vertical="center" wrapText="1"/>
      <protection/>
    </xf>
    <xf numFmtId="0" fontId="11" fillId="0" borderId="39" xfId="141" applyFont="1" applyBorder="1" applyAlignment="1">
      <alignment horizontal="center" vertical="center" wrapText="1"/>
      <protection/>
    </xf>
    <xf numFmtId="0" fontId="11" fillId="0" borderId="23" xfId="141" applyFont="1" applyBorder="1" applyAlignment="1">
      <alignment horizontal="center" vertical="center" wrapText="1"/>
      <protection/>
    </xf>
    <xf numFmtId="0" fontId="26" fillId="0" borderId="26" xfId="141" applyFont="1" applyBorder="1" applyAlignment="1">
      <alignment horizontal="center" vertical="center" wrapText="1"/>
      <protection/>
    </xf>
    <xf numFmtId="0" fontId="26" fillId="0" borderId="25" xfId="141" applyFont="1" applyBorder="1" applyAlignment="1">
      <alignment horizontal="center" vertical="center" wrapText="1"/>
      <protection/>
    </xf>
    <xf numFmtId="49" fontId="11" fillId="0" borderId="19" xfId="141" applyNumberFormat="1" applyFont="1" applyFill="1" applyBorder="1" applyAlignment="1">
      <alignment horizontal="center" vertical="center"/>
      <protection/>
    </xf>
    <xf numFmtId="49" fontId="11" fillId="0" borderId="0" xfId="141" applyNumberFormat="1" applyFont="1" applyFill="1" applyBorder="1" applyAlignment="1">
      <alignment horizontal="center" vertical="center"/>
      <protection/>
    </xf>
    <xf numFmtId="49" fontId="11" fillId="0" borderId="22" xfId="141" applyNumberFormat="1" applyFont="1" applyFill="1" applyBorder="1" applyAlignment="1">
      <alignment horizontal="center" vertical="center"/>
      <protection/>
    </xf>
    <xf numFmtId="0" fontId="18" fillId="0" borderId="22" xfId="141" applyFont="1" applyBorder="1" applyAlignment="1">
      <alignment horizontal="left"/>
      <protection/>
    </xf>
    <xf numFmtId="0" fontId="11" fillId="0" borderId="26" xfId="141" applyFont="1" applyBorder="1" applyAlignment="1">
      <alignment horizontal="center" vertical="center"/>
      <protection/>
    </xf>
    <xf numFmtId="0" fontId="11" fillId="0" borderId="41" xfId="141" applyFont="1" applyBorder="1" applyAlignment="1">
      <alignment horizontal="center" vertical="center"/>
      <protection/>
    </xf>
    <xf numFmtId="0" fontId="11" fillId="0" borderId="25" xfId="141" applyFont="1" applyBorder="1" applyAlignment="1">
      <alignment horizontal="center" vertical="center"/>
      <protection/>
    </xf>
    <xf numFmtId="0" fontId="37" fillId="0" borderId="0" xfId="141" applyNumberFormat="1" applyFont="1" applyBorder="1" applyAlignment="1">
      <alignment horizontal="center"/>
      <protection/>
    </xf>
    <xf numFmtId="0" fontId="37" fillId="0" borderId="0" xfId="141" applyFont="1" applyBorder="1" applyAlignment="1">
      <alignment horizontal="center" wrapText="1"/>
      <protection/>
    </xf>
    <xf numFmtId="0" fontId="30" fillId="0" borderId="0" xfId="141" applyFont="1" applyBorder="1" applyAlignment="1">
      <alignment horizontal="center" wrapText="1"/>
      <protection/>
    </xf>
    <xf numFmtId="0" fontId="73" fillId="3" borderId="26" xfId="141" applyFont="1" applyFill="1" applyBorder="1" applyAlignment="1">
      <alignment horizontal="center" vertical="center" wrapText="1"/>
      <protection/>
    </xf>
    <xf numFmtId="0" fontId="73" fillId="3" borderId="25" xfId="141" applyFont="1" applyFill="1" applyBorder="1" applyAlignment="1">
      <alignment horizontal="center" vertical="center" wrapText="1"/>
      <protection/>
    </xf>
    <xf numFmtId="0" fontId="30" fillId="0" borderId="0" xfId="141" applyNumberFormat="1" applyFont="1" applyBorder="1" applyAlignment="1">
      <alignment horizontal="center"/>
      <protection/>
    </xf>
    <xf numFmtId="0" fontId="7" fillId="0" borderId="0" xfId="141" applyNumberFormat="1" applyFont="1" applyAlignment="1">
      <alignment horizontal="left"/>
      <protection/>
    </xf>
    <xf numFmtId="0" fontId="0" fillId="0" borderId="0" xfId="141" applyFont="1" applyAlignment="1">
      <alignment horizontal="left"/>
      <protection/>
    </xf>
    <xf numFmtId="0" fontId="0" fillId="0" borderId="0" xfId="141" applyFont="1" applyBorder="1" applyAlignment="1">
      <alignment/>
      <protection/>
    </xf>
    <xf numFmtId="0" fontId="19" fillId="0" borderId="0" xfId="141" applyFont="1" applyAlignment="1">
      <alignment horizontal="center" wrapText="1"/>
      <protection/>
    </xf>
    <xf numFmtId="0" fontId="18" fillId="0" borderId="0" xfId="141" applyFont="1" applyBorder="1" applyAlignment="1">
      <alignment horizontal="center"/>
      <protection/>
    </xf>
    <xf numFmtId="3" fontId="0" fillId="47" borderId="0" xfId="141" applyNumberFormat="1" applyFont="1" applyFill="1" applyBorder="1" applyAlignment="1">
      <alignment horizontal="left"/>
      <protection/>
    </xf>
    <xf numFmtId="0" fontId="7" fillId="0" borderId="0" xfId="141" applyFont="1" applyBorder="1" applyAlignment="1">
      <alignment horizontal="left"/>
      <protection/>
    </xf>
    <xf numFmtId="0" fontId="0" fillId="0" borderId="0" xfId="141" applyFont="1" applyBorder="1" applyAlignment="1">
      <alignment horizontal="left"/>
      <protection/>
    </xf>
    <xf numFmtId="0" fontId="17" fillId="0" borderId="20" xfId="141" applyFont="1" applyBorder="1" applyAlignment="1">
      <alignment horizontal="center" vertical="center" wrapText="1"/>
      <protection/>
    </xf>
    <xf numFmtId="0" fontId="19" fillId="0" borderId="0" xfId="141" applyFont="1" applyAlignment="1">
      <alignment horizontal="center"/>
      <protection/>
    </xf>
    <xf numFmtId="0" fontId="11" fillId="0" borderId="20" xfId="141" applyFont="1" applyFill="1" applyBorder="1" applyAlignment="1">
      <alignment horizontal="center" vertical="center" wrapText="1"/>
      <protection/>
    </xf>
    <xf numFmtId="0" fontId="39" fillId="0" borderId="0" xfId="141" applyFont="1" applyAlignment="1">
      <alignment horizontal="center"/>
      <protection/>
    </xf>
    <xf numFmtId="0" fontId="11" fillId="0" borderId="35" xfId="141" applyFont="1" applyBorder="1" applyAlignment="1">
      <alignment horizontal="center" vertical="center" wrapText="1"/>
      <protection/>
    </xf>
    <xf numFmtId="0" fontId="11" fillId="0" borderId="19" xfId="141" applyFont="1" applyBorder="1" applyAlignment="1">
      <alignment horizontal="center" vertical="center" wrapText="1"/>
      <protection/>
    </xf>
    <xf numFmtId="0" fontId="11" fillId="0" borderId="36" xfId="141" applyFont="1" applyBorder="1" applyAlignment="1">
      <alignment horizontal="center" vertical="center" wrapText="1"/>
      <protection/>
    </xf>
    <xf numFmtId="0" fontId="11" fillId="0" borderId="24" xfId="141" applyFont="1" applyBorder="1" applyAlignment="1">
      <alignment horizontal="center" vertical="center" wrapText="1"/>
      <protection/>
    </xf>
    <xf numFmtId="0" fontId="11" fillId="0" borderId="0" xfId="141" applyFont="1" applyBorder="1" applyAlignment="1">
      <alignment horizontal="center" vertical="center" wrapText="1"/>
      <protection/>
    </xf>
    <xf numFmtId="0" fontId="11" fillId="0" borderId="40" xfId="141" applyFont="1" applyBorder="1" applyAlignment="1">
      <alignment horizontal="center" vertical="center" wrapText="1"/>
      <protection/>
    </xf>
    <xf numFmtId="0" fontId="11" fillId="0" borderId="20" xfId="141" applyFont="1" applyBorder="1" applyAlignment="1">
      <alignment horizontal="center" vertical="center"/>
      <protection/>
    </xf>
    <xf numFmtId="49" fontId="24" fillId="0" borderId="22" xfId="141" applyNumberFormat="1" applyFont="1" applyBorder="1" applyAlignment="1">
      <alignment horizontal="center"/>
      <protection/>
    </xf>
    <xf numFmtId="49" fontId="80" fillId="0" borderId="20" xfId="141" applyNumberFormat="1" applyFont="1" applyBorder="1" applyAlignment="1">
      <alignment horizontal="center" vertical="center" wrapText="1"/>
      <protection/>
    </xf>
    <xf numFmtId="49" fontId="17" fillId="0" borderId="20" xfId="141" applyNumberFormat="1" applyFont="1" applyBorder="1" applyAlignment="1">
      <alignment horizontal="center" vertical="center" wrapText="1"/>
      <protection/>
    </xf>
    <xf numFmtId="49" fontId="7" fillId="0" borderId="0" xfId="141" applyNumberFormat="1" applyFont="1" applyAlignment="1">
      <alignment horizontal="left"/>
      <protection/>
    </xf>
    <xf numFmtId="49" fontId="10" fillId="0" borderId="0" xfId="141" applyNumberFormat="1" applyFont="1" applyBorder="1" applyAlignment="1">
      <alignment horizontal="left" wrapText="1"/>
      <protection/>
    </xf>
    <xf numFmtId="49" fontId="10" fillId="0" borderId="0" xfId="141" applyNumberFormat="1" applyFont="1" applyBorder="1" applyAlignment="1">
      <alignment horizontal="left"/>
      <protection/>
    </xf>
    <xf numFmtId="49" fontId="19" fillId="0" borderId="0" xfId="141" applyNumberFormat="1" applyFont="1" applyAlignment="1">
      <alignment horizontal="center" wrapText="1"/>
      <protection/>
    </xf>
    <xf numFmtId="49" fontId="0" fillId="47" borderId="0" xfId="141" applyNumberFormat="1" applyFont="1" applyFill="1" applyBorder="1" applyAlignment="1">
      <alignment horizontal="left" vertical="top" wrapText="1"/>
      <protection/>
    </xf>
    <xf numFmtId="49" fontId="7" fillId="47" borderId="0" xfId="141" applyNumberFormat="1" applyFont="1" applyFill="1" applyBorder="1" applyAlignment="1">
      <alignment horizontal="left" vertical="top" wrapText="1"/>
      <protection/>
    </xf>
    <xf numFmtId="49" fontId="0" fillId="0" borderId="0" xfId="141" applyNumberFormat="1" applyFont="1" applyAlignment="1">
      <alignment horizontal="justify" vertical="top"/>
      <protection/>
    </xf>
    <xf numFmtId="49" fontId="0" fillId="0" borderId="0" xfId="141" applyNumberFormat="1" applyFont="1" applyBorder="1" applyAlignment="1">
      <alignment horizontal="justify" vertical="top" wrapText="1"/>
      <protection/>
    </xf>
    <xf numFmtId="49" fontId="0" fillId="0" borderId="0" xfId="141" applyNumberFormat="1" applyFont="1" applyBorder="1" applyAlignment="1">
      <alignment horizontal="justify" vertical="top"/>
      <protection/>
    </xf>
    <xf numFmtId="49" fontId="23" fillId="0" borderId="0" xfId="141" applyNumberFormat="1" applyFont="1" applyAlignment="1">
      <alignment horizontal="center" wrapText="1"/>
      <protection/>
    </xf>
    <xf numFmtId="49" fontId="85" fillId="0" borderId="0" xfId="141" applyNumberFormat="1" applyFont="1" applyAlignment="1">
      <alignment horizontal="center"/>
      <protection/>
    </xf>
    <xf numFmtId="49" fontId="11" fillId="0" borderId="20" xfId="141" applyNumberFormat="1" applyFont="1" applyFill="1" applyBorder="1" applyAlignment="1">
      <alignment horizontal="center" vertical="center"/>
      <protection/>
    </xf>
    <xf numFmtId="49" fontId="83" fillId="3" borderId="26" xfId="141" applyNumberFormat="1" applyFont="1" applyFill="1" applyBorder="1" applyAlignment="1">
      <alignment horizontal="center" vertical="center" wrapText="1"/>
      <protection/>
    </xf>
    <xf numFmtId="49" fontId="83" fillId="3" borderId="25" xfId="141" applyNumberFormat="1" applyFont="1" applyFill="1" applyBorder="1" applyAlignment="1">
      <alignment horizontal="center" vertical="center" wrapText="1"/>
      <protection/>
    </xf>
    <xf numFmtId="49" fontId="81" fillId="3" borderId="26" xfId="141" applyNumberFormat="1" applyFont="1" applyFill="1" applyBorder="1" applyAlignment="1">
      <alignment horizontal="center" vertical="center" wrapText="1"/>
      <protection/>
    </xf>
    <xf numFmtId="49" fontId="81" fillId="3" borderId="25" xfId="141" applyNumberFormat="1" applyFont="1" applyFill="1" applyBorder="1" applyAlignment="1">
      <alignment horizontal="center" vertical="center" wrapText="1"/>
      <protection/>
    </xf>
    <xf numFmtId="49" fontId="11" fillId="0" borderId="21" xfId="141" applyNumberFormat="1" applyFont="1" applyBorder="1" applyAlignment="1">
      <alignment horizontal="center" vertical="center" wrapText="1"/>
      <protection/>
    </xf>
    <xf numFmtId="49" fontId="11" fillId="0" borderId="39" xfId="141" applyNumberFormat="1" applyFont="1" applyBorder="1" applyAlignment="1">
      <alignment horizontal="center" vertical="center" wrapText="1"/>
      <protection/>
    </xf>
    <xf numFmtId="49" fontId="11" fillId="0" borderId="23" xfId="141" applyNumberFormat="1" applyFont="1" applyBorder="1" applyAlignment="1">
      <alignment horizontal="center" vertical="center" wrapText="1"/>
      <protection/>
    </xf>
    <xf numFmtId="49" fontId="37" fillId="0" borderId="0" xfId="141" applyNumberFormat="1" applyFont="1" applyBorder="1" applyAlignment="1">
      <alignment horizontal="left" wrapText="1"/>
      <protection/>
    </xf>
    <xf numFmtId="49" fontId="23" fillId="0" borderId="22" xfId="141" applyNumberFormat="1" applyFont="1" applyBorder="1" applyAlignment="1">
      <alignment horizontal="left"/>
      <protection/>
    </xf>
    <xf numFmtId="49" fontId="11" fillId="0" borderId="41" xfId="141" applyNumberFormat="1" applyFont="1" applyBorder="1" applyAlignment="1">
      <alignment horizontal="center" vertical="center" wrapText="1"/>
      <protection/>
    </xf>
    <xf numFmtId="49" fontId="24" fillId="0" borderId="0" xfId="141" applyNumberFormat="1" applyFont="1" applyAlignment="1">
      <alignment horizontal="center"/>
      <protection/>
    </xf>
    <xf numFmtId="49" fontId="12" fillId="0" borderId="0" xfId="141" applyNumberFormat="1" applyFont="1" applyAlignment="1">
      <alignment horizontal="left"/>
      <protection/>
    </xf>
    <xf numFmtId="49" fontId="18" fillId="0" borderId="0" xfId="141" applyNumberFormat="1" applyFont="1" applyBorder="1" applyAlignment="1">
      <alignment horizontal="left"/>
      <protection/>
    </xf>
    <xf numFmtId="49" fontId="12" fillId="0" borderId="26" xfId="141" applyNumberFormat="1" applyFont="1" applyBorder="1" applyAlignment="1">
      <alignment horizontal="center" vertical="center" wrapText="1"/>
      <protection/>
    </xf>
    <xf numFmtId="49" fontId="12" fillId="0" borderId="25" xfId="141" applyNumberFormat="1" applyFont="1" applyBorder="1" applyAlignment="1">
      <alignment horizontal="center" vertical="center" wrapText="1"/>
      <protection/>
    </xf>
    <xf numFmtId="49" fontId="8" fillId="0" borderId="0" xfId="141" applyNumberFormat="1" applyFont="1" applyAlignment="1">
      <alignment/>
      <protection/>
    </xf>
    <xf numFmtId="49" fontId="0" fillId="0" borderId="0" xfId="141" applyNumberFormat="1" applyFont="1" applyBorder="1" applyAlignment="1">
      <alignment horizontal="left"/>
      <protection/>
    </xf>
    <xf numFmtId="49" fontId="24" fillId="0" borderId="26" xfId="141" applyNumberFormat="1" applyFont="1" applyBorder="1" applyAlignment="1">
      <alignment horizontal="center" vertical="center" wrapText="1"/>
      <protection/>
    </xf>
    <xf numFmtId="49" fontId="24" fillId="0" borderId="25" xfId="141" applyNumberFormat="1" applyFont="1" applyBorder="1" applyAlignment="1">
      <alignment horizontal="center" vertical="center" wrapText="1"/>
      <protection/>
    </xf>
    <xf numFmtId="49" fontId="96" fillId="3" borderId="26" xfId="141" applyNumberFormat="1" applyFont="1" applyFill="1" applyBorder="1" applyAlignment="1">
      <alignment horizontal="center" vertical="center" wrapText="1"/>
      <protection/>
    </xf>
    <xf numFmtId="49" fontId="96" fillId="3" borderId="25" xfId="141" applyNumberFormat="1" applyFont="1" applyFill="1" applyBorder="1" applyAlignment="1">
      <alignment horizontal="center" vertical="center" wrapText="1"/>
      <protection/>
    </xf>
    <xf numFmtId="49" fontId="95" fillId="3" borderId="26" xfId="141" applyNumberFormat="1" applyFont="1" applyFill="1" applyBorder="1" applyAlignment="1">
      <alignment horizontal="center" vertical="center" wrapText="1"/>
      <protection/>
    </xf>
    <xf numFmtId="49" fontId="95" fillId="3" borderId="25" xfId="141" applyNumberFormat="1" applyFont="1" applyFill="1" applyBorder="1" applyAlignment="1">
      <alignment horizontal="center" vertical="center" wrapText="1"/>
      <protection/>
    </xf>
    <xf numFmtId="49" fontId="11" fillId="47" borderId="26" xfId="141" applyNumberFormat="1" applyFont="1" applyFill="1" applyBorder="1" applyAlignment="1">
      <alignment horizontal="center" vertical="center"/>
      <protection/>
    </xf>
    <xf numFmtId="49" fontId="11" fillId="47" borderId="25" xfId="141" applyNumberFormat="1" applyFont="1" applyFill="1" applyBorder="1" applyAlignment="1">
      <alignment horizontal="center" vertical="center"/>
      <protection/>
    </xf>
    <xf numFmtId="49" fontId="96" fillId="3" borderId="26" xfId="141" applyNumberFormat="1" applyFont="1" applyFill="1" applyBorder="1" applyAlignment="1">
      <alignment horizontal="center" vertical="center"/>
      <protection/>
    </xf>
    <xf numFmtId="49" fontId="96" fillId="3" borderId="25" xfId="141" applyNumberFormat="1" applyFont="1" applyFill="1" applyBorder="1" applyAlignment="1">
      <alignment horizontal="center" vertical="center"/>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23" fillId="0" borderId="0" xfId="141" applyNumberFormat="1" applyFont="1" applyFill="1" applyBorder="1" applyAlignment="1">
      <alignment horizontal="left"/>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49" fontId="11" fillId="0" borderId="41" xfId="141" applyNumberFormat="1" applyFont="1" applyFill="1" applyBorder="1" applyAlignment="1">
      <alignment horizontal="center" vertical="center" wrapText="1"/>
      <protection/>
    </xf>
    <xf numFmtId="49" fontId="11" fillId="0" borderId="35"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11" fillId="0" borderId="24" xfId="141" applyNumberFormat="1" applyFont="1" applyFill="1" applyBorder="1" applyAlignment="1">
      <alignment horizontal="center" vertical="center" wrapText="1"/>
      <protection/>
    </xf>
    <xf numFmtId="49" fontId="11" fillId="0" borderId="40" xfId="141" applyNumberFormat="1" applyFont="1" applyFill="1" applyBorder="1" applyAlignment="1">
      <alignment horizontal="center" vertical="center" wrapText="1"/>
      <protection/>
    </xf>
    <xf numFmtId="49" fontId="34" fillId="0" borderId="0" xfId="141" applyNumberFormat="1" applyFont="1" applyAlignment="1">
      <alignment horizontal="center"/>
      <protection/>
    </xf>
    <xf numFmtId="49" fontId="95" fillId="3" borderId="26" xfId="141" applyNumberFormat="1" applyFont="1" applyFill="1" applyBorder="1" applyAlignment="1">
      <alignment horizontal="center" vertical="center"/>
      <protection/>
    </xf>
    <xf numFmtId="49" fontId="95" fillId="3" borderId="25" xfId="141" applyNumberFormat="1" applyFont="1" applyFill="1" applyBorder="1" applyAlignment="1">
      <alignment horizontal="center" vertical="center"/>
      <protection/>
    </xf>
    <xf numFmtId="49" fontId="0" fillId="0" borderId="0" xfId="141" applyNumberFormat="1" applyFont="1" applyFill="1" applyAlignment="1">
      <alignment horizontal="left"/>
      <protection/>
    </xf>
    <xf numFmtId="49" fontId="18" fillId="0" borderId="22" xfId="141" applyNumberFormat="1" applyFont="1" applyFill="1" applyBorder="1" applyAlignment="1">
      <alignment horizontal="center" vertical="center"/>
      <protection/>
    </xf>
    <xf numFmtId="0" fontId="88" fillId="0" borderId="41" xfId="141" applyFont="1" applyFill="1" applyBorder="1" applyAlignment="1">
      <alignment horizontal="center" vertical="center" wrapText="1"/>
      <protection/>
    </xf>
    <xf numFmtId="0" fontId="88" fillId="0" borderId="25" xfId="141" applyFont="1" applyFill="1" applyBorder="1" applyAlignment="1">
      <alignment horizontal="center" vertical="center" wrapText="1"/>
      <protection/>
    </xf>
    <xf numFmtId="0" fontId="30" fillId="0" borderId="0" xfId="141" applyFont="1" applyAlignment="1">
      <alignment horizontal="center"/>
      <protection/>
    </xf>
    <xf numFmtId="0" fontId="12" fillId="0" borderId="20" xfId="141" applyFont="1" applyFill="1" applyBorder="1" applyAlignment="1">
      <alignment horizontal="center" vertical="center" wrapText="1"/>
      <protection/>
    </xf>
    <xf numFmtId="0" fontId="34" fillId="47" borderId="0" xfId="141" applyFont="1" applyFill="1" applyBorder="1" applyAlignment="1">
      <alignment horizontal="center"/>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0"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23" fillId="0" borderId="0" xfId="141" applyFont="1" applyBorder="1" applyAlignment="1">
      <alignment horizontal="left"/>
      <protection/>
    </xf>
    <xf numFmtId="0" fontId="18" fillId="0" borderId="0" xfId="141" applyFont="1" applyAlignment="1">
      <alignment horizontal="center"/>
      <protection/>
    </xf>
    <xf numFmtId="49" fontId="37" fillId="0" borderId="0" xfId="141" applyNumberFormat="1" applyFont="1" applyBorder="1" applyAlignment="1">
      <alignment horizontal="justify" vertical="justify" wrapText="1"/>
      <protection/>
    </xf>
    <xf numFmtId="0" fontId="19" fillId="0" borderId="0" xfId="141" applyNumberFormat="1" applyFont="1" applyAlignment="1">
      <alignment horizontal="center"/>
      <protection/>
    </xf>
    <xf numFmtId="0" fontId="39" fillId="0" borderId="0" xfId="141" applyNumberFormat="1" applyFont="1" applyAlignment="1">
      <alignment horizontal="center"/>
      <protection/>
    </xf>
    <xf numFmtId="0" fontId="28" fillId="0" borderId="0" xfId="141" applyNumberFormat="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1"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3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6"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49" fontId="12" fillId="0" borderId="0" xfId="0" applyNumberFormat="1" applyFont="1" applyFill="1" applyAlignment="1">
      <alignment horizontal="center"/>
    </xf>
    <xf numFmtId="49" fontId="8" fillId="0" borderId="0" xfId="0" applyNumberFormat="1" applyFont="1" applyFill="1" applyAlignment="1">
      <alignment horizontal="center"/>
    </xf>
    <xf numFmtId="49" fontId="12" fillId="0" borderId="0" xfId="0" applyNumberFormat="1" applyFont="1" applyFill="1" applyAlignment="1">
      <alignment horizontal="center"/>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11" fillId="0" borderId="20" xfId="0" applyNumberFormat="1" applyFont="1" applyFill="1" applyBorder="1" applyAlignment="1" applyProtection="1">
      <alignment horizontal="center" vertical="center" wrapText="1"/>
      <protection/>
    </xf>
    <xf numFmtId="49" fontId="21" fillId="0" borderId="44"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2" fillId="0" borderId="44"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12" fillId="0" borderId="0" xfId="0" applyNumberFormat="1" applyFont="1" applyFill="1" applyBorder="1" applyAlignment="1">
      <alignment horizontal="left" wrapText="1"/>
    </xf>
    <xf numFmtId="1" fontId="11" fillId="0" borderId="2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wrapText="1"/>
    </xf>
    <xf numFmtId="0" fontId="39" fillId="0" borderId="0" xfId="0" applyNumberFormat="1" applyFont="1" applyFill="1" applyAlignment="1">
      <alignment horizontal="center"/>
    </xf>
    <xf numFmtId="0" fontId="12" fillId="0" borderId="0" xfId="0" applyNumberFormat="1" applyFont="1" applyFill="1" applyAlignment="1">
      <alignment horizontal="center"/>
    </xf>
    <xf numFmtId="0" fontId="18" fillId="0" borderId="0" xfId="0" applyNumberFormat="1" applyFont="1" applyFill="1" applyAlignment="1">
      <alignment horizontal="center"/>
    </xf>
    <xf numFmtId="49" fontId="8" fillId="52" borderId="0" xfId="0" applyNumberFormat="1" applyFont="1" applyFill="1" applyAlignment="1">
      <alignment horizontal="center"/>
    </xf>
    <xf numFmtId="0" fontId="11" fillId="0" borderId="20" xfId="0" applyNumberFormat="1" applyFont="1" applyFill="1" applyBorder="1" applyAlignment="1">
      <alignment horizontal="center" vertical="center" wrapText="1"/>
    </xf>
    <xf numFmtId="49" fontId="11" fillId="0" borderId="44"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0" fontId="12" fillId="0" borderId="45"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49" fontId="26" fillId="0" borderId="44"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2" fillId="0" borderId="46" xfId="0" applyNumberFormat="1" applyFont="1" applyFill="1" applyBorder="1" applyAlignment="1" applyProtection="1">
      <alignment horizontal="center" vertical="center" wrapText="1"/>
      <protection/>
    </xf>
    <xf numFmtId="49" fontId="12" fillId="0" borderId="4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8" fillId="0" borderId="47" xfId="0" applyNumberFormat="1" applyFont="1" applyFill="1" applyBorder="1" applyAlignment="1" applyProtection="1">
      <alignment horizontal="center" vertical="center" wrapText="1"/>
      <protection/>
    </xf>
    <xf numFmtId="49" fontId="8" fillId="0" borderId="38"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1" fontId="12" fillId="0" borderId="46" xfId="0" applyNumberFormat="1" applyFont="1" applyFill="1" applyBorder="1" applyAlignment="1">
      <alignment horizontal="center" vertical="center"/>
    </xf>
    <xf numFmtId="49" fontId="23" fillId="0" borderId="48" xfId="0" applyNumberFormat="1" applyFont="1" applyFill="1" applyBorder="1" applyAlignment="1">
      <alignment horizontal="center"/>
    </xf>
    <xf numFmtId="49" fontId="10" fillId="0" borderId="26" xfId="139" applyNumberFormat="1" applyFont="1" applyFill="1" applyBorder="1" applyAlignment="1">
      <alignment horizontal="center" vertical="center" wrapText="1"/>
      <protection/>
    </xf>
    <xf numFmtId="49" fontId="32" fillId="0" borderId="25" xfId="139" applyNumberFormat="1" applyFont="1" applyFill="1" applyBorder="1" applyAlignment="1">
      <alignment horizontal="center" vertical="center" wrapText="1"/>
      <protection/>
    </xf>
    <xf numFmtId="0" fontId="37" fillId="0" borderId="19" xfId="139" applyNumberFormat="1" applyFont="1" applyFill="1" applyBorder="1" applyAlignment="1">
      <alignment horizontal="center"/>
      <protection/>
    </xf>
    <xf numFmtId="49" fontId="30" fillId="0" borderId="0" xfId="139" applyNumberFormat="1" applyFont="1" applyFill="1" applyAlignment="1">
      <alignment horizontal="center"/>
      <protection/>
    </xf>
    <xf numFmtId="3" fontId="30" fillId="0" borderId="0" xfId="139" applyNumberFormat="1" applyFont="1" applyFill="1" applyAlignment="1">
      <alignment horizontal="center"/>
      <protection/>
    </xf>
    <xf numFmtId="0" fontId="30" fillId="0" borderId="0" xfId="139" applyNumberFormat="1" applyFont="1" applyFill="1" applyAlignment="1">
      <alignment horizontal="center"/>
      <protection/>
    </xf>
    <xf numFmtId="0" fontId="21" fillId="0" borderId="20" xfId="139" applyNumberFormat="1" applyFont="1" applyFill="1" applyBorder="1" applyAlignment="1">
      <alignment horizontal="center" vertical="center" wrapText="1"/>
      <protection/>
    </xf>
    <xf numFmtId="49" fontId="12" fillId="0" borderId="26" xfId="139" applyNumberFormat="1" applyFont="1" applyFill="1" applyBorder="1" applyAlignment="1">
      <alignment horizontal="center" vertical="center"/>
      <protection/>
    </xf>
    <xf numFmtId="49" fontId="12" fillId="0" borderId="25" xfId="139" applyNumberFormat="1" applyFont="1" applyFill="1" applyBorder="1" applyAlignment="1">
      <alignment horizontal="center" vertical="center"/>
      <protection/>
    </xf>
    <xf numFmtId="49" fontId="12" fillId="0" borderId="0" xfId="139" applyNumberFormat="1" applyFont="1" applyFill="1" applyBorder="1" applyAlignment="1">
      <alignment horizontal="left" vertical="center" wrapText="1"/>
      <protection/>
    </xf>
    <xf numFmtId="49" fontId="23" fillId="0" borderId="22" xfId="139" applyNumberFormat="1" applyFont="1" applyFill="1" applyBorder="1" applyAlignment="1">
      <alignment horizontal="center" vertical="center"/>
      <protection/>
    </xf>
    <xf numFmtId="0" fontId="10" fillId="0" borderId="35" xfId="139" applyNumberFormat="1" applyFont="1" applyFill="1" applyBorder="1" applyAlignment="1">
      <alignment horizontal="center" vertical="center" wrapText="1"/>
      <protection/>
    </xf>
    <xf numFmtId="0" fontId="10" fillId="0" borderId="36" xfId="139" applyNumberFormat="1" applyFont="1" applyFill="1" applyBorder="1" applyAlignment="1">
      <alignment horizontal="center" vertical="center" wrapText="1"/>
      <protection/>
    </xf>
    <xf numFmtId="0" fontId="10" fillId="0" borderId="24" xfId="139" applyNumberFormat="1" applyFont="1" applyFill="1" applyBorder="1" applyAlignment="1">
      <alignment horizontal="center" vertical="center" wrapText="1"/>
      <protection/>
    </xf>
    <xf numFmtId="0" fontId="10" fillId="0" borderId="40" xfId="139" applyNumberFormat="1" applyFont="1" applyFill="1" applyBorder="1" applyAlignment="1">
      <alignment horizontal="center" vertical="center" wrapText="1"/>
      <protection/>
    </xf>
    <xf numFmtId="49" fontId="10" fillId="0" borderId="20" xfId="139" applyNumberFormat="1" applyFont="1" applyFill="1" applyBorder="1" applyAlignment="1">
      <alignment horizontal="center" vertical="center" wrapText="1"/>
      <protection/>
    </xf>
    <xf numFmtId="49" fontId="10" fillId="0" borderId="41" xfId="139" applyNumberFormat="1" applyFont="1" applyFill="1" applyBorder="1" applyAlignment="1">
      <alignment horizontal="center" vertical="center" wrapText="1"/>
      <protection/>
    </xf>
    <xf numFmtId="49" fontId="10" fillId="0" borderId="25" xfId="139" applyNumberFormat="1" applyFont="1" applyFill="1" applyBorder="1" applyAlignment="1">
      <alignment horizontal="center" vertical="center" wrapText="1"/>
      <protection/>
    </xf>
    <xf numFmtId="49" fontId="19" fillId="0" borderId="0" xfId="139" applyNumberFormat="1" applyFont="1" applyFill="1" applyAlignment="1">
      <alignment horizontal="center" vertical="center" wrapText="1"/>
      <protection/>
    </xf>
    <xf numFmtId="0" fontId="12" fillId="0" borderId="0" xfId="139" applyNumberFormat="1" applyFont="1" applyFill="1" applyBorder="1" applyAlignment="1">
      <alignment horizontal="left" vertical="center" wrapText="1"/>
      <protection/>
    </xf>
    <xf numFmtId="0" fontId="39" fillId="0" borderId="0" xfId="139" applyNumberFormat="1" applyFont="1" applyFill="1" applyAlignment="1">
      <alignment horizontal="center"/>
      <protection/>
    </xf>
    <xf numFmtId="49" fontId="8" fillId="0" borderId="0" xfId="139" applyNumberFormat="1" applyFont="1" applyFill="1" applyBorder="1" applyAlignment="1">
      <alignment horizontal="left" vertical="center" wrapText="1"/>
      <protection/>
    </xf>
    <xf numFmtId="49" fontId="23" fillId="0" borderId="0" xfId="139" applyNumberFormat="1" applyFont="1" applyFill="1" applyAlignment="1">
      <alignment horizontal="center"/>
      <protection/>
    </xf>
    <xf numFmtId="49" fontId="27" fillId="0" borderId="0" xfId="139" applyNumberFormat="1" applyFont="1" applyFill="1" applyAlignment="1">
      <alignment horizontal="center"/>
      <protection/>
    </xf>
    <xf numFmtId="49" fontId="26" fillId="0" borderId="26" xfId="139" applyNumberFormat="1" applyFont="1" applyFill="1" applyBorder="1" applyAlignment="1">
      <alignment horizontal="center" vertical="center" wrapText="1"/>
      <protection/>
    </xf>
    <xf numFmtId="49" fontId="26" fillId="0" borderId="25" xfId="139" applyNumberFormat="1" applyFont="1" applyFill="1" applyBorder="1" applyAlignment="1">
      <alignment horizontal="center" vertical="center" wrapText="1"/>
      <protection/>
    </xf>
    <xf numFmtId="49" fontId="12" fillId="0" borderId="26" xfId="139" applyNumberFormat="1" applyFont="1" applyFill="1" applyBorder="1" applyAlignment="1">
      <alignment horizontal="center"/>
      <protection/>
    </xf>
    <xf numFmtId="49" fontId="12" fillId="0" borderId="25" xfId="139" applyNumberFormat="1" applyFont="1" applyFill="1" applyBorder="1" applyAlignment="1">
      <alignment horizontal="center"/>
      <protection/>
    </xf>
    <xf numFmtId="0" fontId="19" fillId="0" borderId="0" xfId="139" applyNumberFormat="1" applyFont="1" applyFill="1" applyBorder="1" applyAlignment="1">
      <alignment horizontal="center" vertical="center" wrapText="1"/>
      <protection/>
    </xf>
    <xf numFmtId="0" fontId="20" fillId="0" borderId="0" xfId="139" applyNumberFormat="1" applyFont="1" applyFill="1" applyBorder="1" applyAlignment="1">
      <alignment horizontal="center" vertical="center" wrapText="1"/>
      <protection/>
    </xf>
    <xf numFmtId="3" fontId="23" fillId="0" borderId="19" xfId="139" applyNumberFormat="1" applyFont="1" applyFill="1" applyBorder="1" applyAlignment="1">
      <alignment horizontal="center" vertical="center" wrapText="1"/>
      <protection/>
    </xf>
    <xf numFmtId="49" fontId="10" fillId="0" borderId="22" xfId="139" applyNumberFormat="1" applyFont="1" applyFill="1" applyBorder="1" applyAlignment="1">
      <alignment horizontal="center" vertical="center" wrapText="1"/>
      <protection/>
    </xf>
    <xf numFmtId="49" fontId="0" fillId="0" borderId="20" xfId="139" applyNumberFormat="1" applyFont="1" applyFill="1" applyBorder="1" applyAlignment="1">
      <alignment horizontal="center"/>
      <protection/>
    </xf>
    <xf numFmtId="49" fontId="10" fillId="0" borderId="39" xfId="139" applyNumberFormat="1" applyFont="1" applyFill="1" applyBorder="1" applyAlignment="1">
      <alignment horizontal="center" vertical="center" wrapText="1"/>
      <protection/>
    </xf>
    <xf numFmtId="49" fontId="10" fillId="0" borderId="41" xfId="139" applyNumberFormat="1" applyFont="1" applyFill="1" applyBorder="1" applyAlignment="1">
      <alignment horizontal="center" vertical="center" wrapText="1"/>
      <protection/>
    </xf>
    <xf numFmtId="49" fontId="10" fillId="0" borderId="25" xfId="139" applyNumberFormat="1" applyFont="1" applyFill="1" applyBorder="1" applyAlignment="1">
      <alignment horizontal="center" vertical="center" wrapText="1"/>
      <protection/>
    </xf>
    <xf numFmtId="49" fontId="10" fillId="0" borderId="20" xfId="139" applyNumberFormat="1"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7" fillId="0" borderId="0" xfId="139" applyNumberFormat="1" applyFont="1" applyFill="1" applyAlignment="1">
      <alignment horizontal="center" vertical="top" wrapText="1"/>
      <protection/>
    </xf>
    <xf numFmtId="49" fontId="0" fillId="0" borderId="0" xfId="139" applyNumberFormat="1" applyFont="1" applyFill="1" applyBorder="1" applyAlignment="1">
      <alignment horizontal="left"/>
      <protection/>
    </xf>
    <xf numFmtId="49" fontId="7" fillId="0" borderId="0" xfId="139" applyNumberFormat="1" applyFont="1" applyFill="1" applyBorder="1" applyAlignment="1">
      <alignment horizontal="left"/>
      <protection/>
    </xf>
    <xf numFmtId="49" fontId="0" fillId="0" borderId="0" xfId="139" applyNumberFormat="1" applyFont="1" applyFill="1" applyAlignment="1">
      <alignment horizontal="justify" wrapText="1"/>
      <protection/>
    </xf>
    <xf numFmtId="49" fontId="0" fillId="0" borderId="0" xfId="139" applyNumberFormat="1" applyFont="1" applyFill="1" applyAlignment="1">
      <alignment horizontal="justify" wrapText="1"/>
      <protection/>
    </xf>
    <xf numFmtId="0" fontId="7" fillId="0" borderId="0" xfId="139" applyNumberFormat="1" applyFont="1" applyFill="1" applyBorder="1" applyAlignment="1">
      <alignment horizontal="left" wrapText="1"/>
      <protection/>
    </xf>
    <xf numFmtId="0" fontId="0" fillId="0" borderId="0" xfId="139" applyNumberFormat="1" applyFont="1" applyFill="1" applyBorder="1" applyAlignment="1">
      <alignment horizontal="left" wrapText="1"/>
      <protection/>
    </xf>
    <xf numFmtId="49" fontId="23" fillId="0" borderId="0" xfId="139" applyNumberFormat="1" applyFont="1" applyFill="1" applyBorder="1" applyAlignment="1">
      <alignment horizontal="left"/>
      <protection/>
    </xf>
    <xf numFmtId="49" fontId="7" fillId="0" borderId="0" xfId="139" applyNumberFormat="1" applyFont="1" applyFill="1" applyBorder="1" applyAlignment="1">
      <alignment horizontal="left" wrapText="1"/>
      <protection/>
    </xf>
    <xf numFmtId="0" fontId="7" fillId="0" borderId="0" xfId="139" applyNumberFormat="1" applyFont="1" applyFill="1" applyAlignment="1">
      <alignment horizontal="center"/>
      <protection/>
    </xf>
    <xf numFmtId="49" fontId="19" fillId="0" borderId="0" xfId="139" applyNumberFormat="1" applyFont="1" applyFill="1" applyBorder="1" applyAlignment="1">
      <alignment horizontal="center" vertical="center" wrapText="1"/>
      <protection/>
    </xf>
    <xf numFmtId="0" fontId="7" fillId="0" borderId="0" xfId="139" applyFont="1" applyFill="1" applyAlignment="1">
      <alignment horizontal="center"/>
      <protection/>
    </xf>
    <xf numFmtId="0" fontId="27" fillId="0" borderId="22" xfId="139" applyNumberFormat="1" applyFont="1" applyFill="1" applyBorder="1" applyAlignment="1">
      <alignment horizontal="center" vertical="center"/>
      <protection/>
    </xf>
    <xf numFmtId="0" fontId="10" fillId="0" borderId="35" xfId="139" applyNumberFormat="1" applyFont="1" applyFill="1" applyBorder="1" applyAlignment="1">
      <alignment horizontal="center" vertical="center" wrapText="1"/>
      <protection/>
    </xf>
    <xf numFmtId="0" fontId="10" fillId="0" borderId="36" xfId="139" applyNumberFormat="1" applyFont="1" applyFill="1" applyBorder="1" applyAlignment="1">
      <alignment horizontal="center" vertical="center" wrapText="1"/>
      <protection/>
    </xf>
    <xf numFmtId="0" fontId="10" fillId="0" borderId="24" xfId="139" applyNumberFormat="1" applyFont="1" applyFill="1" applyBorder="1" applyAlignment="1">
      <alignment horizontal="center" vertical="center" wrapText="1"/>
      <protection/>
    </xf>
    <xf numFmtId="0" fontId="10" fillId="0" borderId="40" xfId="139" applyNumberFormat="1" applyFont="1" applyFill="1" applyBorder="1" applyAlignment="1">
      <alignment horizontal="center" vertical="center" wrapText="1"/>
      <protection/>
    </xf>
    <xf numFmtId="49" fontId="10" fillId="0" borderId="26" xfId="139" applyNumberFormat="1" applyFont="1" applyFill="1" applyBorder="1" applyAlignment="1">
      <alignment horizontal="center" vertical="center" wrapText="1"/>
      <protection/>
    </xf>
    <xf numFmtId="49" fontId="8" fillId="0" borderId="20" xfId="139" applyNumberFormat="1" applyFont="1" applyFill="1" applyBorder="1" applyAlignment="1">
      <alignment horizontal="center" vertical="center" wrapText="1"/>
      <protection/>
    </xf>
    <xf numFmtId="49" fontId="18" fillId="0" borderId="0" xfId="139" applyNumberFormat="1" applyFont="1" applyFill="1" applyBorder="1" applyAlignment="1">
      <alignment wrapText="1"/>
      <protection/>
    </xf>
    <xf numFmtId="0" fontId="30" fillId="0" borderId="0" xfId="139" applyFont="1" applyFill="1" applyAlignment="1">
      <alignment horizontal="center"/>
      <protection/>
    </xf>
    <xf numFmtId="49" fontId="21" fillId="0" borderId="20" xfId="139" applyNumberFormat="1" applyFont="1" applyFill="1" applyBorder="1" applyAlignment="1">
      <alignment horizontal="center" wrapText="1"/>
      <protection/>
    </xf>
    <xf numFmtId="49" fontId="12" fillId="0" borderId="20" xfId="139" applyNumberFormat="1" applyFont="1" applyFill="1" applyBorder="1" applyAlignment="1">
      <alignment horizontal="center" vertical="center" wrapText="1"/>
      <protection/>
    </xf>
    <xf numFmtId="0" fontId="37" fillId="0" borderId="0" xfId="139" applyNumberFormat="1" applyFont="1" applyFill="1" applyBorder="1" applyAlignment="1">
      <alignment horizontal="right"/>
      <protection/>
    </xf>
    <xf numFmtId="0" fontId="30" fillId="0" borderId="0" xfId="139" applyNumberFormat="1" applyFont="1" applyFill="1" applyBorder="1" applyAlignment="1">
      <alignment horizontal="center"/>
      <protection/>
    </xf>
    <xf numFmtId="49" fontId="30" fillId="0" borderId="0" xfId="139" applyNumberFormat="1" applyFont="1" applyFill="1" applyBorder="1" applyAlignment="1">
      <alignment horizontal="center" wrapText="1"/>
      <protection/>
    </xf>
    <xf numFmtId="49" fontId="18" fillId="0" borderId="0" xfId="139" applyNumberFormat="1" applyFont="1" applyFill="1" applyBorder="1" applyAlignment="1">
      <alignment horizontal="center" wrapText="1"/>
      <protection/>
    </xf>
    <xf numFmtId="49" fontId="7" fillId="0" borderId="0" xfId="139" applyNumberFormat="1" applyFont="1" applyFill="1" applyAlignment="1">
      <alignment horizontal="left" wrapText="1"/>
      <protection/>
    </xf>
    <xf numFmtId="49" fontId="23" fillId="0" borderId="22" xfId="139" applyNumberFormat="1" applyFont="1" applyFill="1" applyBorder="1" applyAlignment="1">
      <alignment horizontal="left"/>
      <protection/>
    </xf>
    <xf numFmtId="49" fontId="0" fillId="0" borderId="20" xfId="139" applyNumberFormat="1" applyFont="1" applyFill="1" applyBorder="1" applyAlignment="1">
      <alignment horizontal="center" vertical="center"/>
      <protection/>
    </xf>
    <xf numFmtId="49" fontId="0" fillId="0" borderId="0" xfId="139" applyNumberFormat="1" applyFont="1" applyFill="1" applyAlignment="1">
      <alignment horizontal="left" wrapText="1"/>
      <protection/>
    </xf>
    <xf numFmtId="0" fontId="7" fillId="0" borderId="0" xfId="139" applyNumberFormat="1" applyFont="1" applyFill="1" applyAlignment="1">
      <alignment horizontal="left" wrapText="1"/>
      <protection/>
    </xf>
    <xf numFmtId="49" fontId="0" fillId="0" borderId="0" xfId="139" applyNumberFormat="1" applyFont="1" applyFill="1" applyAlignment="1">
      <alignment horizontal="left" wrapText="1"/>
      <protection/>
    </xf>
    <xf numFmtId="49" fontId="19" fillId="0" borderId="0" xfId="139" applyNumberFormat="1" applyFont="1" applyFill="1" applyAlignment="1">
      <alignment horizontal="center" wrapText="1"/>
      <protection/>
    </xf>
    <xf numFmtId="0" fontId="19" fillId="0" borderId="0" xfId="139" applyNumberFormat="1" applyFont="1" applyFill="1" applyAlignment="1">
      <alignment horizontal="center" wrapText="1"/>
      <protection/>
    </xf>
    <xf numFmtId="49" fontId="18" fillId="0" borderId="0" xfId="142" applyNumberFormat="1" applyFont="1" applyFill="1" applyBorder="1" applyAlignment="1">
      <alignment horizontal="left" wrapText="1"/>
      <protection/>
    </xf>
    <xf numFmtId="0" fontId="34" fillId="0" borderId="0" xfId="142" applyNumberFormat="1" applyFont="1" applyFill="1" applyAlignment="1">
      <alignment horizontal="center"/>
      <protection/>
    </xf>
    <xf numFmtId="0" fontId="30" fillId="0" borderId="0" xfId="142" applyNumberFormat="1" applyFont="1" applyFill="1" applyBorder="1" applyAlignment="1">
      <alignment horizontal="center"/>
      <protection/>
    </xf>
    <xf numFmtId="0" fontId="85" fillId="0" borderId="0" xfId="142" applyNumberFormat="1" applyFont="1" applyFill="1" applyAlignment="1">
      <alignment horizontal="center"/>
      <protection/>
    </xf>
    <xf numFmtId="0" fontId="86" fillId="0" borderId="0" xfId="142" applyNumberFormat="1" applyFont="1" applyFill="1" applyAlignment="1">
      <alignment horizontal="center"/>
      <protection/>
    </xf>
    <xf numFmtId="0" fontId="19" fillId="0" borderId="0" xfId="139" applyNumberFormat="1" applyFont="1" applyFill="1" applyAlignment="1">
      <alignment horizontal="center"/>
      <protection/>
    </xf>
    <xf numFmtId="49" fontId="17" fillId="0" borderId="26" xfId="142" applyNumberFormat="1" applyFont="1" applyFill="1" applyBorder="1" applyAlignment="1">
      <alignment horizontal="center" vertical="center" wrapText="1"/>
      <protection/>
    </xf>
    <xf numFmtId="49" fontId="17" fillId="0" borderId="25" xfId="142" applyNumberFormat="1" applyFont="1" applyFill="1" applyBorder="1" applyAlignment="1">
      <alignment horizontal="center" vertical="center" wrapText="1"/>
      <protection/>
    </xf>
    <xf numFmtId="0" fontId="37" fillId="0" borderId="0" xfId="142" applyNumberFormat="1" applyFont="1" applyFill="1" applyBorder="1" applyAlignment="1">
      <alignment horizontal="center" wrapText="1"/>
      <protection/>
    </xf>
    <xf numFmtId="0" fontId="37" fillId="0" borderId="19" xfId="142" applyNumberFormat="1" applyFont="1" applyFill="1" applyBorder="1" applyAlignment="1">
      <alignment horizontal="center"/>
      <protection/>
    </xf>
    <xf numFmtId="0" fontId="30" fillId="0" borderId="0" xfId="142" applyNumberFormat="1" applyFont="1" applyFill="1" applyBorder="1" applyAlignment="1">
      <alignment horizontal="center" wrapText="1"/>
      <protection/>
    </xf>
    <xf numFmtId="49" fontId="17" fillId="0" borderId="0" xfId="142" applyNumberFormat="1" applyFont="1" applyFill="1" applyBorder="1" applyAlignment="1">
      <alignment horizontal="center" wrapText="1"/>
      <protection/>
    </xf>
    <xf numFmtId="49" fontId="17" fillId="0" borderId="20" xfId="142" applyNumberFormat="1" applyFont="1" applyFill="1" applyBorder="1" applyAlignment="1">
      <alignment horizontal="center" vertical="center" wrapText="1" readingOrder="1"/>
      <protection/>
    </xf>
    <xf numFmtId="0" fontId="17" fillId="0" borderId="20" xfId="142" applyFont="1" applyFill="1" applyBorder="1" applyAlignment="1">
      <alignment horizontal="center" vertical="center" wrapText="1" readingOrder="1"/>
      <protection/>
    </xf>
    <xf numFmtId="49" fontId="19" fillId="0" borderId="0" xfId="142" applyNumberFormat="1" applyFont="1" applyFill="1" applyAlignment="1">
      <alignment horizontal="center" wrapText="1"/>
      <protection/>
    </xf>
    <xf numFmtId="0" fontId="39" fillId="0" borderId="0" xfId="142" applyNumberFormat="1" applyFont="1" applyFill="1" applyAlignment="1">
      <alignment horizontal="center"/>
      <protection/>
    </xf>
    <xf numFmtId="0" fontId="28" fillId="0" borderId="0" xfId="142" applyNumberFormat="1" applyFont="1" applyFill="1" applyAlignment="1">
      <alignment horizontal="center"/>
      <protection/>
    </xf>
    <xf numFmtId="49" fontId="17" fillId="0" borderId="35" xfId="142" applyNumberFormat="1" applyFont="1" applyFill="1" applyBorder="1" applyAlignment="1">
      <alignment horizontal="center" vertical="center" wrapText="1" readingOrder="1"/>
      <protection/>
    </xf>
    <xf numFmtId="49" fontId="17" fillId="0" borderId="36" xfId="142" applyNumberFormat="1" applyFont="1" applyFill="1" applyBorder="1" applyAlignment="1">
      <alignment horizontal="center" vertical="center" wrapText="1" readingOrder="1"/>
      <protection/>
    </xf>
    <xf numFmtId="49" fontId="17" fillId="0" borderId="24" xfId="142" applyNumberFormat="1" applyFont="1" applyFill="1" applyBorder="1" applyAlignment="1">
      <alignment horizontal="center" vertical="center" wrapText="1" readingOrder="1"/>
      <protection/>
    </xf>
    <xf numFmtId="49" fontId="17" fillId="0" borderId="40" xfId="142" applyNumberFormat="1" applyFont="1" applyFill="1" applyBorder="1" applyAlignment="1">
      <alignment horizontal="center" vertical="center" wrapText="1" readingOrder="1"/>
      <protection/>
    </xf>
    <xf numFmtId="49" fontId="24" fillId="0" borderId="0" xfId="142" applyNumberFormat="1" applyFont="1" applyFill="1" applyBorder="1" applyAlignment="1">
      <alignment horizontal="left" wrapText="1"/>
      <protection/>
    </xf>
    <xf numFmtId="49" fontId="34" fillId="0" borderId="0" xfId="142" applyNumberFormat="1" applyFont="1" applyFill="1" applyAlignment="1">
      <alignment horizontal="center"/>
      <protection/>
    </xf>
    <xf numFmtId="0" fontId="30" fillId="0" borderId="0" xfId="142" applyFont="1" applyFill="1" applyBorder="1" applyAlignment="1">
      <alignment horizontal="center"/>
      <protection/>
    </xf>
    <xf numFmtId="0" fontId="85" fillId="0" borderId="0" xfId="142" applyFont="1" applyFill="1" applyAlignment="1">
      <alignment horizontal="center"/>
      <protection/>
    </xf>
    <xf numFmtId="0" fontId="17" fillId="0" borderId="26" xfId="142" applyFont="1" applyFill="1" applyBorder="1" applyAlignment="1">
      <alignment horizontal="center" vertical="center" wrapText="1"/>
      <protection/>
    </xf>
    <xf numFmtId="0" fontId="17" fillId="0" borderId="25" xfId="142" applyFont="1" applyFill="1" applyBorder="1" applyAlignment="1">
      <alignment horizontal="center" vertical="center" wrapText="1"/>
      <protection/>
    </xf>
    <xf numFmtId="0" fontId="37" fillId="0" borderId="19" xfId="142" applyFont="1" applyFill="1" applyBorder="1" applyAlignment="1">
      <alignment horizontal="center" wrapText="1"/>
      <protection/>
    </xf>
    <xf numFmtId="0" fontId="30" fillId="0" borderId="0" xfId="142" applyFont="1" applyFill="1" applyBorder="1" applyAlignment="1">
      <alignment horizontal="center" wrapText="1"/>
      <protection/>
    </xf>
    <xf numFmtId="0" fontId="17" fillId="0" borderId="0" xfId="142" applyFont="1" applyFill="1" applyBorder="1" applyAlignment="1">
      <alignment horizontal="center" wrapText="1"/>
      <protection/>
    </xf>
    <xf numFmtId="0" fontId="31" fillId="0" borderId="20" xfId="142" applyFont="1" applyFill="1" applyBorder="1" applyAlignment="1">
      <alignment horizontal="center" vertical="center" wrapText="1"/>
      <protection/>
    </xf>
    <xf numFmtId="0" fontId="88" fillId="0" borderId="20" xfId="142" applyFont="1" applyFill="1" applyBorder="1" applyAlignment="1">
      <alignment horizontal="center" vertical="center"/>
      <protection/>
    </xf>
    <xf numFmtId="0" fontId="112" fillId="0" borderId="20" xfId="142" applyFont="1" applyFill="1" applyBorder="1" applyAlignment="1">
      <alignment horizontal="center" vertical="center"/>
      <protection/>
    </xf>
    <xf numFmtId="49" fontId="11" fillId="0" borderId="35" xfId="142" applyNumberFormat="1" applyFont="1" applyFill="1" applyBorder="1" applyAlignment="1">
      <alignment horizontal="center" vertical="center"/>
      <protection/>
    </xf>
    <xf numFmtId="49" fontId="11" fillId="0" borderId="36" xfId="142" applyNumberFormat="1" applyFont="1" applyFill="1" applyBorder="1" applyAlignment="1">
      <alignment horizontal="center" vertical="center"/>
      <protection/>
    </xf>
    <xf numFmtId="49" fontId="11" fillId="0" borderId="24" xfId="142" applyNumberFormat="1" applyFont="1" applyFill="1" applyBorder="1" applyAlignment="1">
      <alignment horizontal="center" vertical="center"/>
      <protection/>
    </xf>
    <xf numFmtId="49" fontId="11" fillId="0" borderId="40" xfId="142" applyNumberFormat="1" applyFont="1" applyFill="1" applyBorder="1" applyAlignment="1">
      <alignment horizontal="center" vertical="center"/>
      <protection/>
    </xf>
    <xf numFmtId="0" fontId="31" fillId="0" borderId="20" xfId="142" applyFont="1" applyFill="1" applyBorder="1" applyAlignment="1">
      <alignment horizontal="center" vertical="center"/>
      <protection/>
    </xf>
    <xf numFmtId="0" fontId="19" fillId="0" borderId="0" xfId="142" applyNumberFormat="1" applyFont="1" applyFill="1" applyAlignment="1">
      <alignment horizontal="center" wrapText="1"/>
      <protection/>
    </xf>
    <xf numFmtId="3" fontId="0" fillId="0" borderId="0" xfId="142" applyNumberFormat="1" applyFont="1" applyFill="1" applyBorder="1" applyAlignment="1">
      <alignment horizontal="left"/>
      <protection/>
    </xf>
    <xf numFmtId="3" fontId="7" fillId="0" borderId="0" xfId="142" applyNumberFormat="1" applyFont="1" applyFill="1" applyBorder="1" applyAlignment="1">
      <alignment horizontal="left"/>
      <protection/>
    </xf>
    <xf numFmtId="0" fontId="7" fillId="0" borderId="0" xfId="142" applyFont="1" applyFill="1" applyBorder="1" applyAlignment="1">
      <alignment horizontal="left"/>
      <protection/>
    </xf>
    <xf numFmtId="0" fontId="39" fillId="0" borderId="0" xfId="142" applyFont="1" applyFill="1" applyAlignment="1">
      <alignment horizontal="center"/>
      <protection/>
    </xf>
    <xf numFmtId="0" fontId="28" fillId="0" borderId="0" xfId="142" applyFont="1" applyFill="1" applyAlignment="1">
      <alignment horizontal="center"/>
      <protection/>
    </xf>
    <xf numFmtId="49" fontId="37" fillId="0" borderId="0" xfId="142" applyNumberFormat="1" applyFont="1" applyFill="1" applyAlignment="1">
      <alignment horizontal="center"/>
      <protection/>
    </xf>
    <xf numFmtId="0" fontId="37" fillId="0" borderId="0" xfId="142" applyNumberFormat="1" applyFont="1" applyFill="1" applyAlignment="1">
      <alignment horizontal="center"/>
      <protection/>
    </xf>
    <xf numFmtId="49" fontId="37" fillId="0" borderId="0" xfId="142" applyNumberFormat="1" applyFont="1" applyFill="1" applyBorder="1" applyAlignment="1">
      <alignment horizontal="center" wrapText="1"/>
      <protection/>
    </xf>
    <xf numFmtId="0" fontId="37" fillId="0" borderId="0" xfId="142" applyNumberFormat="1" applyFont="1" applyFill="1" applyBorder="1" applyAlignment="1">
      <alignment horizontal="center"/>
      <protection/>
    </xf>
    <xf numFmtId="49" fontId="11" fillId="0" borderId="20" xfId="142" applyNumberFormat="1" applyFont="1" applyFill="1" applyBorder="1" applyAlignment="1">
      <alignment horizontal="center" vertical="center" wrapText="1"/>
      <protection/>
    </xf>
    <xf numFmtId="49" fontId="30" fillId="0" borderId="0" xfId="142" applyNumberFormat="1" applyFont="1" applyFill="1" applyBorder="1" applyAlignment="1">
      <alignment horizontal="center" wrapText="1"/>
      <protection/>
    </xf>
    <xf numFmtId="49" fontId="11" fillId="0" borderId="27" xfId="142" applyNumberFormat="1" applyFont="1" applyFill="1" applyBorder="1" applyAlignment="1">
      <alignment horizontal="center" vertical="center"/>
      <protection/>
    </xf>
    <xf numFmtId="49" fontId="11" fillId="0" borderId="37" xfId="142" applyNumberFormat="1" applyFont="1" applyFill="1" applyBorder="1" applyAlignment="1">
      <alignment horizontal="center" vertical="center"/>
      <protection/>
    </xf>
    <xf numFmtId="49" fontId="11" fillId="0" borderId="26" xfId="142" applyNumberFormat="1" applyFont="1" applyFill="1" applyBorder="1" applyAlignment="1">
      <alignment horizontal="center" vertical="center"/>
      <protection/>
    </xf>
    <xf numFmtId="49" fontId="11" fillId="0" borderId="41" xfId="142" applyNumberFormat="1" applyFont="1" applyFill="1" applyBorder="1" applyAlignment="1">
      <alignment horizontal="center" vertical="center"/>
      <protection/>
    </xf>
    <xf numFmtId="49" fontId="11" fillId="0" borderId="26" xfId="142" applyNumberFormat="1" applyFont="1" applyFill="1" applyBorder="1" applyAlignment="1">
      <alignment horizontal="center" vertical="center" wrapText="1"/>
      <protection/>
    </xf>
    <xf numFmtId="49" fontId="17" fillId="0" borderId="21" xfId="142" applyNumberFormat="1" applyFont="1" applyFill="1" applyBorder="1" applyAlignment="1">
      <alignment horizontal="center" vertical="center" wrapText="1"/>
      <protection/>
    </xf>
    <xf numFmtId="49" fontId="17" fillId="0" borderId="39" xfId="142" applyNumberFormat="1" applyFont="1" applyFill="1" applyBorder="1" applyAlignment="1">
      <alignment horizontal="center" vertical="center" wrapText="1"/>
      <protection/>
    </xf>
    <xf numFmtId="49" fontId="90" fillId="0" borderId="26" xfId="142" applyNumberFormat="1" applyFont="1" applyFill="1" applyBorder="1" applyAlignment="1">
      <alignment horizontal="center" vertical="center" wrapText="1"/>
      <protection/>
    </xf>
    <xf numFmtId="49" fontId="90" fillId="0" borderId="25" xfId="142" applyNumberFormat="1" applyFont="1" applyFill="1" applyBorder="1" applyAlignment="1">
      <alignment horizontal="center" vertical="center" wrapText="1"/>
      <protection/>
    </xf>
    <xf numFmtId="49" fontId="11" fillId="0" borderId="26" xfId="0" applyNumberFormat="1" applyFont="1" applyBorder="1" applyAlignment="1">
      <alignment horizontal="center" wrapText="1"/>
    </xf>
    <xf numFmtId="49" fontId="11" fillId="0" borderId="25" xfId="0" applyNumberFormat="1" applyFont="1" applyBorder="1" applyAlignment="1">
      <alignment horizontal="center" wrapText="1"/>
    </xf>
    <xf numFmtId="49" fontId="19" fillId="0" borderId="0" xfId="142" applyNumberFormat="1" applyFont="1" applyFill="1" applyAlignment="1">
      <alignment horizontal="center"/>
      <protection/>
    </xf>
    <xf numFmtId="0" fontId="7" fillId="0" borderId="0" xfId="142" applyNumberFormat="1" applyFont="1" applyFill="1" applyBorder="1" applyAlignment="1">
      <alignment horizontal="left"/>
      <protection/>
    </xf>
    <xf numFmtId="49" fontId="18" fillId="0" borderId="0" xfId="142" applyNumberFormat="1" applyFont="1" applyFill="1" applyAlignment="1">
      <alignment horizontal="center"/>
      <protection/>
    </xf>
    <xf numFmtId="49" fontId="11" fillId="0" borderId="21" xfId="142" applyNumberFormat="1" applyFont="1" applyFill="1" applyBorder="1" applyAlignment="1">
      <alignment horizontal="center" vertical="center" wrapText="1"/>
      <protection/>
    </xf>
    <xf numFmtId="49" fontId="11" fillId="0" borderId="39" xfId="142" applyNumberFormat="1" applyFont="1" applyFill="1" applyBorder="1" applyAlignment="1">
      <alignment horizontal="center" vertical="center" wrapText="1"/>
      <protection/>
    </xf>
    <xf numFmtId="49" fontId="11" fillId="0" borderId="23" xfId="142" applyNumberFormat="1" applyFont="1" applyFill="1" applyBorder="1" applyAlignment="1">
      <alignment horizontal="center" vertical="center" wrapText="1"/>
      <protection/>
    </xf>
    <xf numFmtId="49" fontId="11" fillId="0" borderId="25" xfId="142" applyNumberFormat="1" applyFont="1" applyFill="1" applyBorder="1" applyAlignment="1">
      <alignment horizontal="center" vertical="center" wrapText="1"/>
      <protection/>
    </xf>
    <xf numFmtId="0" fontId="94" fillId="0" borderId="0" xfId="142" applyNumberFormat="1" applyFont="1" applyFill="1" applyAlignment="1">
      <alignment horizontal="center"/>
      <protection/>
    </xf>
    <xf numFmtId="0" fontId="11" fillId="0" borderId="26" xfId="0" applyFont="1" applyBorder="1" applyAlignment="1">
      <alignment horizontal="center" wrapText="1"/>
    </xf>
    <xf numFmtId="0" fontId="11" fillId="0" borderId="25" xfId="0" applyFont="1" applyBorder="1" applyAlignment="1">
      <alignment horizontal="center" wrapText="1"/>
    </xf>
    <xf numFmtId="0" fontId="11" fillId="0" borderId="25" xfId="142" applyFont="1" applyFill="1" applyBorder="1" applyAlignment="1">
      <alignment horizontal="center" vertical="center" wrapText="1"/>
      <protection/>
    </xf>
    <xf numFmtId="0" fontId="11" fillId="0" borderId="20" xfId="142" applyFont="1" applyFill="1" applyBorder="1" applyAlignment="1">
      <alignment horizontal="center" vertical="center" wrapText="1"/>
      <protection/>
    </xf>
    <xf numFmtId="0" fontId="17" fillId="0" borderId="20" xfId="142" applyFont="1" applyFill="1" applyBorder="1" applyAlignment="1">
      <alignment horizontal="center" vertical="center" wrapText="1"/>
      <protection/>
    </xf>
    <xf numFmtId="0" fontId="26" fillId="0" borderId="26" xfId="142" applyFont="1" applyFill="1" applyBorder="1" applyAlignment="1">
      <alignment horizontal="center" vertical="center" wrapText="1"/>
      <protection/>
    </xf>
    <xf numFmtId="0" fontId="26" fillId="0" borderId="25" xfId="142" applyFont="1" applyFill="1" applyBorder="1" applyAlignment="1">
      <alignment horizontal="center" vertical="center" wrapText="1"/>
      <protection/>
    </xf>
    <xf numFmtId="49" fontId="11" fillId="0" borderId="19" xfId="142" applyNumberFormat="1" applyFont="1" applyFill="1" applyBorder="1" applyAlignment="1">
      <alignment horizontal="center" vertical="center"/>
      <protection/>
    </xf>
    <xf numFmtId="49" fontId="11" fillId="0" borderId="0" xfId="142" applyNumberFormat="1" applyFont="1" applyFill="1" applyBorder="1" applyAlignment="1">
      <alignment horizontal="center" vertical="center"/>
      <protection/>
    </xf>
    <xf numFmtId="49" fontId="11" fillId="0" borderId="22" xfId="142" applyNumberFormat="1" applyFont="1" applyFill="1" applyBorder="1" applyAlignment="1">
      <alignment horizontal="center" vertical="center"/>
      <protection/>
    </xf>
    <xf numFmtId="0" fontId="11" fillId="0" borderId="21" xfId="142" applyFont="1" applyFill="1" applyBorder="1" applyAlignment="1">
      <alignment horizontal="center" vertical="center" wrapText="1"/>
      <protection/>
    </xf>
    <xf numFmtId="0" fontId="11" fillId="0" borderId="39" xfId="142" applyFont="1" applyFill="1" applyBorder="1" applyAlignment="1">
      <alignment horizontal="center" vertical="center" wrapText="1"/>
      <protection/>
    </xf>
    <xf numFmtId="0" fontId="11" fillId="0" borderId="23" xfId="142" applyFont="1" applyFill="1" applyBorder="1" applyAlignment="1">
      <alignment horizontal="center" vertical="center" wrapText="1"/>
      <protection/>
    </xf>
    <xf numFmtId="0" fontId="11" fillId="0" borderId="26" xfId="142" applyFont="1" applyFill="1" applyBorder="1" applyAlignment="1">
      <alignment horizontal="center" vertical="center"/>
      <protection/>
    </xf>
    <xf numFmtId="0" fontId="11" fillId="0" borderId="41" xfId="142" applyFont="1" applyFill="1" applyBorder="1" applyAlignment="1">
      <alignment horizontal="center" vertical="center"/>
      <protection/>
    </xf>
    <xf numFmtId="0" fontId="11" fillId="0" borderId="25" xfId="142" applyFont="1" applyFill="1" applyBorder="1" applyAlignment="1">
      <alignment horizontal="center" vertical="center"/>
      <protection/>
    </xf>
    <xf numFmtId="0" fontId="11" fillId="0" borderId="35" xfId="142" applyFont="1" applyFill="1" applyBorder="1" applyAlignment="1">
      <alignment horizontal="center" vertical="center" wrapText="1"/>
      <protection/>
    </xf>
    <xf numFmtId="0" fontId="11" fillId="0" borderId="19" xfId="142" applyFont="1" applyFill="1" applyBorder="1" applyAlignment="1">
      <alignment horizontal="center" vertical="center" wrapText="1"/>
      <protection/>
    </xf>
    <xf numFmtId="0" fontId="11" fillId="0" borderId="36" xfId="142" applyFont="1" applyFill="1" applyBorder="1" applyAlignment="1">
      <alignment horizontal="center" vertical="center" wrapText="1"/>
      <protection/>
    </xf>
    <xf numFmtId="0" fontId="11" fillId="0" borderId="24" xfId="142" applyFont="1" applyFill="1" applyBorder="1" applyAlignment="1">
      <alignment horizontal="center" vertical="center" wrapText="1"/>
      <protection/>
    </xf>
    <xf numFmtId="0" fontId="11" fillId="0" borderId="0" xfId="142" applyFont="1" applyFill="1" applyBorder="1" applyAlignment="1">
      <alignment horizontal="center" vertical="center" wrapText="1"/>
      <protection/>
    </xf>
    <xf numFmtId="0" fontId="11" fillId="0" borderId="40" xfId="142" applyFont="1" applyFill="1" applyBorder="1" applyAlignment="1">
      <alignment horizontal="center" vertical="center" wrapText="1"/>
      <protection/>
    </xf>
    <xf numFmtId="0" fontId="11" fillId="0" borderId="20" xfId="142" applyFont="1" applyFill="1" applyBorder="1" applyAlignment="1">
      <alignment horizontal="center" vertical="center"/>
      <protection/>
    </xf>
    <xf numFmtId="0" fontId="0" fillId="0" borderId="0" xfId="142" applyFont="1" applyFill="1" applyBorder="1" applyAlignment="1">
      <alignment horizontal="left"/>
      <protection/>
    </xf>
    <xf numFmtId="0" fontId="19" fillId="0" borderId="0" xfId="142" applyFont="1" applyFill="1" applyAlignment="1">
      <alignment horizontal="center"/>
      <protection/>
    </xf>
    <xf numFmtId="3" fontId="0" fillId="0" borderId="0" xfId="142" applyNumberFormat="1" applyFont="1" applyFill="1" applyBorder="1" applyAlignment="1">
      <alignment horizontal="left"/>
      <protection/>
    </xf>
    <xf numFmtId="0" fontId="19" fillId="0" borderId="0" xfId="142" applyFont="1" applyFill="1" applyAlignment="1">
      <alignment horizontal="center" wrapText="1"/>
      <protection/>
    </xf>
    <xf numFmtId="0" fontId="85" fillId="0" borderId="0" xfId="142" applyNumberFormat="1" applyFont="1" applyFill="1" applyAlignment="1">
      <alignment horizontal="center"/>
      <protection/>
    </xf>
    <xf numFmtId="49" fontId="80" fillId="0" borderId="20" xfId="142" applyNumberFormat="1" applyFont="1" applyFill="1" applyBorder="1" applyAlignment="1">
      <alignment horizontal="center" vertical="center" wrapText="1"/>
      <protection/>
    </xf>
    <xf numFmtId="49" fontId="17" fillId="0" borderId="20" xfId="142" applyNumberFormat="1" applyFont="1" applyFill="1" applyBorder="1" applyAlignment="1">
      <alignment horizontal="center" vertical="center" wrapText="1"/>
      <protection/>
    </xf>
    <xf numFmtId="0" fontId="140" fillId="0" borderId="0" xfId="142" applyNumberFormat="1" applyFont="1" applyFill="1" applyBorder="1" applyAlignment="1">
      <alignment horizontal="left" wrapText="1"/>
      <protection/>
    </xf>
    <xf numFmtId="0" fontId="140" fillId="0" borderId="0" xfId="142" applyNumberFormat="1" applyFont="1" applyFill="1" applyBorder="1" applyAlignment="1">
      <alignment horizontal="left"/>
      <protection/>
    </xf>
    <xf numFmtId="0" fontId="24" fillId="0" borderId="0" xfId="142" applyNumberFormat="1" applyFont="1" applyFill="1" applyBorder="1" applyAlignment="1">
      <alignment horizontal="center"/>
      <protection/>
    </xf>
    <xf numFmtId="49" fontId="11" fillId="0" borderId="20" xfId="142" applyNumberFormat="1" applyFont="1" applyFill="1" applyBorder="1" applyAlignment="1">
      <alignment horizontal="center" vertical="center"/>
      <protection/>
    </xf>
    <xf numFmtId="0" fontId="139" fillId="0" borderId="0" xfId="142" applyNumberFormat="1" applyFont="1" applyFill="1" applyAlignment="1">
      <alignment horizontal="left"/>
      <protection/>
    </xf>
    <xf numFmtId="0" fontId="140" fillId="0" borderId="0" xfId="142" applyNumberFormat="1" applyFont="1" applyFill="1" applyBorder="1" applyAlignment="1">
      <alignment horizontal="left" vertical="top" wrapText="1"/>
      <protection/>
    </xf>
    <xf numFmtId="0" fontId="139" fillId="0" borderId="0" xfId="142" applyNumberFormat="1" applyFont="1" applyFill="1" applyBorder="1" applyAlignment="1">
      <alignment horizontal="left" vertical="top" wrapText="1"/>
      <protection/>
    </xf>
    <xf numFmtId="0" fontId="140" fillId="0" borderId="0" xfId="142" applyNumberFormat="1" applyFont="1" applyFill="1" applyBorder="1" applyAlignment="1">
      <alignment horizontal="justify" vertical="top" wrapText="1"/>
      <protection/>
    </xf>
    <xf numFmtId="0" fontId="140" fillId="0" borderId="0" xfId="142" applyNumberFormat="1" applyFont="1" applyFill="1" applyBorder="1" applyAlignment="1">
      <alignment horizontal="justify" vertical="top"/>
      <protection/>
    </xf>
    <xf numFmtId="49" fontId="24" fillId="0" borderId="26" xfId="142" applyNumberFormat="1" applyFont="1" applyFill="1" applyBorder="1" applyAlignment="1">
      <alignment horizontal="center" vertical="center" wrapText="1"/>
      <protection/>
    </xf>
    <xf numFmtId="49" fontId="24" fillId="0" borderId="25" xfId="142" applyNumberFormat="1" applyFont="1" applyFill="1" applyBorder="1" applyAlignment="1">
      <alignment horizontal="center" vertical="center" wrapText="1"/>
      <protection/>
    </xf>
    <xf numFmtId="49" fontId="12" fillId="0" borderId="26" xfId="142" applyNumberFormat="1" applyFont="1" applyFill="1" applyBorder="1" applyAlignment="1">
      <alignment horizontal="center" vertical="center" wrapText="1"/>
      <protection/>
    </xf>
    <xf numFmtId="49" fontId="12" fillId="0" borderId="25" xfId="142" applyNumberFormat="1" applyFont="1" applyFill="1" applyBorder="1" applyAlignment="1">
      <alignment horizontal="center" vertical="center" wrapText="1"/>
      <protection/>
    </xf>
    <xf numFmtId="49" fontId="0" fillId="0" borderId="0" xfId="142" applyNumberFormat="1" applyFont="1" applyFill="1" applyBorder="1" applyAlignment="1">
      <alignment horizontal="left"/>
      <protection/>
    </xf>
    <xf numFmtId="49" fontId="23" fillId="0" borderId="22" xfId="142" applyNumberFormat="1" applyFont="1" applyFill="1" applyBorder="1" applyAlignment="1">
      <alignment horizontal="left"/>
      <protection/>
    </xf>
    <xf numFmtId="49" fontId="11" fillId="0" borderId="41" xfId="142" applyNumberFormat="1" applyFont="1" applyFill="1" applyBorder="1" applyAlignment="1">
      <alignment horizontal="center" vertical="center" wrapText="1"/>
      <protection/>
    </xf>
    <xf numFmtId="49" fontId="12" fillId="0" borderId="0" xfId="142" applyNumberFormat="1" applyFont="1" applyFill="1" applyAlignment="1">
      <alignment horizontal="left"/>
      <protection/>
    </xf>
    <xf numFmtId="49" fontId="0" fillId="0" borderId="0" xfId="0" applyNumberFormat="1" applyFont="1" applyBorder="1" applyAlignment="1">
      <alignment horizontal="left"/>
    </xf>
    <xf numFmtId="49" fontId="24" fillId="0" borderId="0" xfId="142" applyNumberFormat="1" applyFont="1" applyFill="1" applyAlignment="1">
      <alignment horizontal="center"/>
      <protection/>
    </xf>
    <xf numFmtId="0" fontId="7" fillId="0" borderId="0" xfId="142" applyNumberFormat="1" applyFont="1" applyFill="1" applyAlignment="1">
      <alignment horizontal="left"/>
      <protection/>
    </xf>
    <xf numFmtId="49" fontId="11" fillId="0" borderId="35" xfId="142" applyNumberFormat="1" applyFont="1" applyFill="1" applyBorder="1" applyAlignment="1">
      <alignment horizontal="center" vertical="center" wrapText="1"/>
      <protection/>
    </xf>
    <xf numFmtId="49" fontId="11" fillId="0" borderId="19" xfId="142" applyNumberFormat="1" applyFont="1" applyFill="1" applyBorder="1" applyAlignment="1">
      <alignment horizontal="center" vertical="center" wrapText="1"/>
      <protection/>
    </xf>
    <xf numFmtId="49" fontId="11" fillId="0" borderId="36" xfId="142" applyNumberFormat="1" applyFont="1" applyFill="1" applyBorder="1" applyAlignment="1">
      <alignment horizontal="center" vertical="center" wrapText="1"/>
      <protection/>
    </xf>
    <xf numFmtId="49" fontId="11" fillId="0" borderId="27" xfId="142" applyNumberFormat="1" applyFont="1" applyFill="1" applyBorder="1" applyAlignment="1">
      <alignment horizontal="center" vertical="center" wrapText="1"/>
      <protection/>
    </xf>
    <xf numFmtId="49" fontId="11" fillId="0" borderId="37" xfId="142" applyNumberFormat="1" applyFont="1" applyFill="1" applyBorder="1" applyAlignment="1">
      <alignment horizontal="center" vertical="center" wrapText="1"/>
      <protection/>
    </xf>
    <xf numFmtId="49" fontId="7" fillId="0" borderId="0" xfId="142" applyNumberFormat="1" applyFont="1" applyFill="1" applyAlignment="1">
      <alignment horizontal="left"/>
      <protection/>
    </xf>
    <xf numFmtId="49" fontId="18" fillId="0" borderId="22" xfId="142" applyNumberFormat="1" applyFont="1" applyFill="1" applyBorder="1" applyAlignment="1">
      <alignment horizontal="center" vertical="center"/>
      <protection/>
    </xf>
    <xf numFmtId="49" fontId="24" fillId="0" borderId="26" xfId="142" applyNumberFormat="1" applyFont="1" applyFill="1" applyBorder="1" applyAlignment="1">
      <alignment horizontal="center" vertical="center"/>
      <protection/>
    </xf>
    <xf numFmtId="49" fontId="24" fillId="0" borderId="25" xfId="142" applyNumberFormat="1" applyFont="1" applyFill="1" applyBorder="1" applyAlignment="1">
      <alignment horizontal="center" vertical="center"/>
      <protection/>
    </xf>
    <xf numFmtId="49" fontId="11" fillId="0" borderId="25" xfId="142" applyNumberFormat="1" applyFont="1" applyFill="1" applyBorder="1" applyAlignment="1">
      <alignment horizontal="center" vertical="center"/>
      <protection/>
    </xf>
    <xf numFmtId="49" fontId="11" fillId="0" borderId="24" xfId="142" applyNumberFormat="1" applyFont="1" applyFill="1" applyBorder="1" applyAlignment="1">
      <alignment horizontal="center" vertical="center" wrapText="1"/>
      <protection/>
    </xf>
    <xf numFmtId="49" fontId="11" fillId="0" borderId="40" xfId="142" applyNumberFormat="1" applyFont="1" applyFill="1" applyBorder="1" applyAlignment="1">
      <alignment horizontal="center" vertical="center" wrapText="1"/>
      <protection/>
    </xf>
    <xf numFmtId="0" fontId="27" fillId="0" borderId="0" xfId="142" applyNumberFormat="1" applyFont="1" applyFill="1" applyBorder="1" applyAlignment="1">
      <alignment horizontal="center"/>
      <protection/>
    </xf>
    <xf numFmtId="0" fontId="88" fillId="0" borderId="41" xfId="142" applyFont="1" applyFill="1" applyBorder="1" applyAlignment="1">
      <alignment horizontal="center" vertical="center" wrapText="1"/>
      <protection/>
    </xf>
    <xf numFmtId="0" fontId="88" fillId="0" borderId="25" xfId="142" applyFont="1" applyFill="1" applyBorder="1" applyAlignment="1">
      <alignment horizontal="center" vertical="center" wrapText="1"/>
      <protection/>
    </xf>
    <xf numFmtId="0" fontId="34" fillId="0" borderId="0" xfId="142" applyNumberFormat="1" applyFont="1" applyFill="1" applyBorder="1" applyAlignment="1">
      <alignment horizontal="center"/>
      <protection/>
    </xf>
    <xf numFmtId="0" fontId="12" fillId="0" borderId="20" xfId="142" applyNumberFormat="1" applyFont="1" applyFill="1" applyBorder="1" applyAlignment="1">
      <alignment horizontal="center" vertical="center" wrapText="1"/>
      <protection/>
    </xf>
    <xf numFmtId="0" fontId="33" fillId="0" borderId="20" xfId="142" applyFont="1" applyFill="1" applyBorder="1" applyAlignment="1">
      <alignment horizontal="center" vertical="center"/>
      <protection/>
    </xf>
    <xf numFmtId="0" fontId="21" fillId="0" borderId="44" xfId="142" applyNumberFormat="1" applyFont="1" applyFill="1" applyBorder="1" applyAlignment="1">
      <alignment horizontal="center" wrapText="1"/>
      <protection/>
    </xf>
    <xf numFmtId="0" fontId="21" fillId="0" borderId="20" xfId="142" applyNumberFormat="1" applyFont="1" applyFill="1" applyBorder="1" applyAlignment="1">
      <alignment horizontal="center" wrapText="1"/>
      <protection/>
    </xf>
    <xf numFmtId="0" fontId="12" fillId="0" borderId="44" xfId="142" applyNumberFormat="1" applyFont="1" applyFill="1" applyBorder="1" applyAlignment="1">
      <alignment horizontal="center" vertical="center" wrapText="1"/>
      <protection/>
    </xf>
    <xf numFmtId="0" fontId="8" fillId="0" borderId="0" xfId="142" applyNumberFormat="1" applyFont="1" applyFill="1" applyAlignment="1">
      <alignment horizontal="left"/>
      <protection/>
    </xf>
    <xf numFmtId="0" fontId="18" fillId="0" borderId="0" xfId="142" applyNumberFormat="1" applyFont="1" applyFill="1" applyBorder="1" applyAlignment="1">
      <alignment horizontal="left" wrapText="1"/>
      <protection/>
    </xf>
    <xf numFmtId="49" fontId="12" fillId="0" borderId="45" xfId="142" applyNumberFormat="1" applyFont="1" applyFill="1" applyBorder="1" applyAlignment="1">
      <alignment horizontal="center" vertical="center"/>
      <protection/>
    </xf>
    <xf numFmtId="49" fontId="12" fillId="0" borderId="46" xfId="142" applyNumberFormat="1" applyFont="1" applyFill="1" applyBorder="1" applyAlignment="1">
      <alignment horizontal="center" vertical="center"/>
      <protection/>
    </xf>
    <xf numFmtId="49" fontId="12" fillId="0" borderId="44" xfId="142" applyNumberFormat="1" applyFont="1" applyFill="1" applyBorder="1" applyAlignment="1">
      <alignment horizontal="center" vertical="center"/>
      <protection/>
    </xf>
    <xf numFmtId="49" fontId="12" fillId="0" borderId="20" xfId="142" applyNumberFormat="1" applyFont="1" applyFill="1" applyBorder="1" applyAlignment="1">
      <alignment horizontal="center" vertical="center"/>
      <protection/>
    </xf>
    <xf numFmtId="0" fontId="12" fillId="0" borderId="46" xfId="142" applyNumberFormat="1" applyFont="1" applyFill="1" applyBorder="1" applyAlignment="1">
      <alignment horizontal="center" vertical="center" wrapText="1"/>
      <protection/>
    </xf>
    <xf numFmtId="0" fontId="12" fillId="0" borderId="47" xfId="142" applyNumberFormat="1" applyFont="1" applyFill="1" applyBorder="1" applyAlignment="1">
      <alignment horizontal="center" vertical="center" wrapText="1"/>
      <protection/>
    </xf>
    <xf numFmtId="0" fontId="12" fillId="0" borderId="38" xfId="142"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2" applyNumberFormat="1" applyFont="1" applyFill="1" applyAlignment="1">
      <alignment horizontal="left"/>
      <protection/>
    </xf>
    <xf numFmtId="0" fontId="39" fillId="0" borderId="0" xfId="142" applyNumberFormat="1" applyFont="1" applyFill="1" applyAlignment="1">
      <alignment horizontal="center"/>
      <protection/>
    </xf>
    <xf numFmtId="0" fontId="26" fillId="0" borderId="0" xfId="142" applyNumberFormat="1" applyFont="1" applyFill="1" applyAlignment="1">
      <alignment horizontal="center"/>
      <protection/>
    </xf>
    <xf numFmtId="0" fontId="0" fillId="0" borderId="0" xfId="142" applyNumberFormat="1" applyFont="1" applyFill="1" applyAlignment="1">
      <alignment horizontal="left"/>
      <protection/>
    </xf>
    <xf numFmtId="0" fontId="19" fillId="0" borderId="0" xfId="142" applyNumberFormat="1" applyFont="1" applyFill="1" applyAlignment="1">
      <alignment horizontal="center" vertical="center"/>
      <protection/>
    </xf>
    <xf numFmtId="0" fontId="23" fillId="0" borderId="0" xfId="142" applyNumberFormat="1" applyFont="1" applyFill="1" applyAlignment="1">
      <alignment horizontal="center" wrapText="1"/>
      <protection/>
    </xf>
    <xf numFmtId="0" fontId="11" fillId="0" borderId="26" xfId="142" applyFont="1" applyFill="1" applyBorder="1" applyAlignment="1">
      <alignment horizontal="center" vertical="center" wrapText="1"/>
      <protection/>
    </xf>
    <xf numFmtId="0" fontId="18" fillId="0" borderId="0" xfId="142" applyFont="1" applyFill="1" applyAlignment="1">
      <alignment horizontal="center"/>
      <protection/>
    </xf>
    <xf numFmtId="0" fontId="30" fillId="0" borderId="0" xfId="142" applyNumberFormat="1" applyFont="1" applyFill="1" applyAlignment="1">
      <alignment horizontal="center"/>
      <protection/>
    </xf>
    <xf numFmtId="0" fontId="37" fillId="0" borderId="0" xfId="142" applyNumberFormat="1" applyFont="1" applyFill="1" applyBorder="1" applyAlignment="1">
      <alignment horizontal="justify" vertical="justify" wrapText="1"/>
      <protection/>
    </xf>
    <xf numFmtId="49" fontId="12" fillId="0" borderId="35" xfId="142" applyNumberFormat="1" applyFont="1" applyFill="1" applyBorder="1" applyAlignment="1">
      <alignment horizontal="center" vertical="center"/>
      <protection/>
    </xf>
    <xf numFmtId="49" fontId="12" fillId="0" borderId="36" xfId="142" applyNumberFormat="1" applyFont="1" applyFill="1" applyBorder="1" applyAlignment="1">
      <alignment horizontal="center" vertical="center"/>
      <protection/>
    </xf>
    <xf numFmtId="49" fontId="12" fillId="0" borderId="24" xfId="142" applyNumberFormat="1" applyFont="1" applyFill="1" applyBorder="1" applyAlignment="1">
      <alignment horizontal="center" vertical="center"/>
      <protection/>
    </xf>
    <xf numFmtId="49" fontId="12" fillId="0" borderId="40" xfId="142" applyNumberFormat="1" applyFont="1" applyFill="1" applyBorder="1" applyAlignment="1">
      <alignment horizontal="center" vertical="center"/>
      <protection/>
    </xf>
    <xf numFmtId="49" fontId="12" fillId="0" borderId="27" xfId="142" applyNumberFormat="1" applyFont="1" applyFill="1" applyBorder="1" applyAlignment="1">
      <alignment horizontal="center" vertical="center"/>
      <protection/>
    </xf>
    <xf numFmtId="49" fontId="12" fillId="0" borderId="37" xfId="142" applyNumberFormat="1" applyFont="1" applyFill="1" applyBorder="1" applyAlignment="1">
      <alignment horizontal="center" vertical="center"/>
      <protection/>
    </xf>
    <xf numFmtId="0" fontId="12" fillId="0" borderId="20" xfId="142" applyFont="1" applyFill="1" applyBorder="1" applyAlignment="1">
      <alignment horizontal="center" vertical="center" wrapText="1"/>
      <protection/>
    </xf>
    <xf numFmtId="0" fontId="19" fillId="0" borderId="0" xfId="142" applyNumberFormat="1" applyFont="1" applyFill="1" applyAlignment="1">
      <alignment horizontal="center"/>
      <protection/>
    </xf>
    <xf numFmtId="0" fontId="32" fillId="0" borderId="0" xfId="142" applyFont="1" applyFill="1">
      <alignment/>
      <protection/>
    </xf>
  </cellXfs>
  <cellStyles count="14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rmal_1. (Goc) THONG KE TT01 Toàn tỉnh Hoa Binh 6 tháng 2013" xfId="136"/>
    <cellStyle name="Normal_1. (Goc) THONG KE TT01 Toàn tỉnh Hoa Binh 6 tháng 2013 2" xfId="137"/>
    <cellStyle name="Normal_19 bieu m nhapcong thuc da sao 11 don vi " xfId="138"/>
    <cellStyle name="Normal_19 bieu m nhapcong thuc da sao 11 don vi  2" xfId="139"/>
    <cellStyle name="Normal_Bieu 8 - Bieu 19 toan tinh" xfId="140"/>
    <cellStyle name="Normal_Bieu mau TK tu 11 den 19 (ban phat hanh)" xfId="141"/>
    <cellStyle name="Normal_Bieu mau TK tu 11 den 19 (ban phat hanh) 2" xfId="142"/>
    <cellStyle name="Note" xfId="143"/>
    <cellStyle name="Note 2" xfId="144"/>
    <cellStyle name="Note 3" xfId="145"/>
    <cellStyle name="Output" xfId="146"/>
    <cellStyle name="Output 2" xfId="147"/>
    <cellStyle name="Output 3" xfId="148"/>
    <cellStyle name="Percent" xfId="149"/>
    <cellStyle name="Percent 2" xfId="150"/>
    <cellStyle name="Percent 2 2" xfId="151"/>
    <cellStyle name="Percent 3" xfId="152"/>
    <cellStyle name="Title" xfId="153"/>
    <cellStyle name="Title 2" xfId="154"/>
    <cellStyle name="Title 3" xfId="155"/>
    <cellStyle name="Total" xfId="156"/>
    <cellStyle name="Total 2" xfId="157"/>
    <cellStyle name="Total 3" xfId="158"/>
    <cellStyle name="Warning Text" xfId="159"/>
    <cellStyle name="Warning Text 2" xfId="160"/>
    <cellStyle name="Warning Text 3"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47650"/>
    <xdr:sp fLocksText="0">
      <xdr:nvSpPr>
        <xdr:cNvPr id="1" name="Text Box 1"/>
        <xdr:cNvSpPr txBox="1">
          <a:spLocks noChangeArrowheads="1"/>
        </xdr:cNvSpPr>
      </xdr:nvSpPr>
      <xdr:spPr>
        <a:xfrm>
          <a:off x="1590675" y="4572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47650"/>
    <xdr:sp fLocksText="0">
      <xdr:nvSpPr>
        <xdr:cNvPr id="2" name="Text Box 1"/>
        <xdr:cNvSpPr txBox="1">
          <a:spLocks noChangeArrowheads="1"/>
        </xdr:cNvSpPr>
      </xdr:nvSpPr>
      <xdr:spPr>
        <a:xfrm>
          <a:off x="1590675" y="4572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38100</xdr:colOff>
      <xdr:row>0</xdr:row>
      <xdr:rowOff>0</xdr:rowOff>
    </xdr:from>
    <xdr:to>
      <xdr:col>1</xdr:col>
      <xdr:colOff>1047750</xdr:colOff>
      <xdr:row>0</xdr:row>
      <xdr:rowOff>0</xdr:rowOff>
    </xdr:to>
    <xdr:sp>
      <xdr:nvSpPr>
        <xdr:cNvPr id="2" name="Text Box 2"/>
        <xdr:cNvSpPr txBox="1">
          <a:spLocks noChangeArrowheads="1"/>
        </xdr:cNvSpPr>
      </xdr:nvSpPr>
      <xdr:spPr>
        <a:xfrm>
          <a:off x="409575" y="0"/>
          <a:ext cx="100965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fLocksText="0">
      <xdr:nvSpPr>
        <xdr:cNvPr id="1" name="Text Box 1"/>
        <xdr:cNvSpPr txBox="1">
          <a:spLocks noChangeArrowheads="1"/>
        </xdr:cNvSpPr>
      </xdr:nvSpPr>
      <xdr:spPr>
        <a:xfrm>
          <a:off x="21907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fLocksText="0">
      <xdr:nvSpPr>
        <xdr:cNvPr id="2" name="Text Box 1"/>
        <xdr:cNvSpPr txBox="1">
          <a:spLocks noChangeArrowheads="1"/>
        </xdr:cNvSpPr>
      </xdr:nvSpPr>
      <xdr:spPr>
        <a:xfrm>
          <a:off x="21907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75" t="s">
        <v>28</v>
      </c>
      <c r="B1" s="975"/>
      <c r="C1" s="972" t="s">
        <v>91</v>
      </c>
      <c r="D1" s="972"/>
      <c r="E1" s="972"/>
      <c r="F1" s="976" t="s">
        <v>87</v>
      </c>
      <c r="G1" s="976"/>
      <c r="H1" s="976"/>
    </row>
    <row r="2" spans="1:8" ht="33.75" customHeight="1">
      <c r="A2" s="977" t="s">
        <v>95</v>
      </c>
      <c r="B2" s="977"/>
      <c r="C2" s="972"/>
      <c r="D2" s="972"/>
      <c r="E2" s="972"/>
      <c r="F2" s="969" t="s">
        <v>88</v>
      </c>
      <c r="G2" s="969"/>
      <c r="H2" s="969"/>
    </row>
    <row r="3" spans="1:8" ht="19.5" customHeight="1">
      <c r="A3" s="9" t="s">
        <v>81</v>
      </c>
      <c r="B3" s="9"/>
      <c r="C3" s="27"/>
      <c r="D3" s="27"/>
      <c r="E3" s="27"/>
      <c r="F3" s="969" t="s">
        <v>89</v>
      </c>
      <c r="G3" s="969"/>
      <c r="H3" s="969"/>
    </row>
    <row r="4" spans="1:8" s="10" customFormat="1" ht="19.5" customHeight="1">
      <c r="A4" s="9"/>
      <c r="B4" s="9"/>
      <c r="D4" s="11"/>
      <c r="F4" s="12" t="s">
        <v>90</v>
      </c>
      <c r="G4" s="12"/>
      <c r="H4" s="12"/>
    </row>
    <row r="5" spans="1:8" s="26" customFormat="1" ht="36" customHeight="1">
      <c r="A5" s="988" t="s">
        <v>72</v>
      </c>
      <c r="B5" s="989"/>
      <c r="C5" s="992" t="s">
        <v>85</v>
      </c>
      <c r="D5" s="993"/>
      <c r="E5" s="994" t="s">
        <v>84</v>
      </c>
      <c r="F5" s="994"/>
      <c r="G5" s="994"/>
      <c r="H5" s="971"/>
    </row>
    <row r="6" spans="1:8" s="26" customFormat="1" ht="20.25" customHeight="1">
      <c r="A6" s="990"/>
      <c r="B6" s="991"/>
      <c r="C6" s="973" t="s">
        <v>3</v>
      </c>
      <c r="D6" s="973" t="s">
        <v>92</v>
      </c>
      <c r="E6" s="970" t="s">
        <v>86</v>
      </c>
      <c r="F6" s="971"/>
      <c r="G6" s="970" t="s">
        <v>93</v>
      </c>
      <c r="H6" s="971"/>
    </row>
    <row r="7" spans="1:8" s="26" customFormat="1" ht="52.5" customHeight="1">
      <c r="A7" s="990"/>
      <c r="B7" s="991"/>
      <c r="C7" s="974"/>
      <c r="D7" s="974"/>
      <c r="E7" s="8" t="s">
        <v>3</v>
      </c>
      <c r="F7" s="8" t="s">
        <v>10</v>
      </c>
      <c r="G7" s="8" t="s">
        <v>3</v>
      </c>
      <c r="H7" s="8" t="s">
        <v>10</v>
      </c>
    </row>
    <row r="8" spans="1:8" ht="15" customHeight="1">
      <c r="A8" s="979" t="s">
        <v>6</v>
      </c>
      <c r="B8" s="980"/>
      <c r="C8" s="13">
        <v>1</v>
      </c>
      <c r="D8" s="13" t="s">
        <v>53</v>
      </c>
      <c r="E8" s="13" t="s">
        <v>58</v>
      </c>
      <c r="F8" s="13" t="s">
        <v>73</v>
      </c>
      <c r="G8" s="13" t="s">
        <v>74</v>
      </c>
      <c r="H8" s="13" t="s">
        <v>75</v>
      </c>
    </row>
    <row r="9" spans="1:8" ht="26.25" customHeight="1">
      <c r="A9" s="981" t="s">
        <v>41</v>
      </c>
      <c r="B9" s="982"/>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83" t="s">
        <v>68</v>
      </c>
      <c r="C16" s="983"/>
      <c r="D16" s="29"/>
      <c r="E16" s="985" t="s">
        <v>21</v>
      </c>
      <c r="F16" s="985"/>
      <c r="G16" s="985"/>
      <c r="H16" s="985"/>
    </row>
    <row r="17" spans="2:8" ht="15.75" customHeight="1">
      <c r="B17" s="983"/>
      <c r="C17" s="983"/>
      <c r="D17" s="29"/>
      <c r="E17" s="986" t="s">
        <v>46</v>
      </c>
      <c r="F17" s="986"/>
      <c r="G17" s="986"/>
      <c r="H17" s="986"/>
    </row>
    <row r="18" spans="2:8" s="30" customFormat="1" ht="15.75" customHeight="1">
      <c r="B18" s="983"/>
      <c r="C18" s="983"/>
      <c r="D18" s="31"/>
      <c r="E18" s="987" t="s">
        <v>67</v>
      </c>
      <c r="F18" s="987"/>
      <c r="G18" s="987"/>
      <c r="H18" s="987"/>
    </row>
    <row r="20" ht="15.75">
      <c r="B20" s="22"/>
    </row>
    <row r="22" ht="15.75" hidden="1">
      <c r="A22" s="23" t="s">
        <v>49</v>
      </c>
    </row>
    <row r="23" spans="1:3" ht="15.75" hidden="1">
      <c r="A23" s="24"/>
      <c r="B23" s="984" t="s">
        <v>59</v>
      </c>
      <c r="C23" s="984"/>
    </row>
    <row r="24" spans="1:8" ht="15.75" customHeight="1" hidden="1">
      <c r="A24" s="25" t="s">
        <v>27</v>
      </c>
      <c r="B24" s="978" t="s">
        <v>63</v>
      </c>
      <c r="C24" s="978"/>
      <c r="D24" s="25"/>
      <c r="E24" s="25"/>
      <c r="F24" s="25"/>
      <c r="G24" s="25"/>
      <c r="H24" s="25"/>
    </row>
    <row r="25" spans="1:8" ht="15" customHeight="1" hidden="1">
      <c r="A25" s="25"/>
      <c r="B25" s="978" t="s">
        <v>66</v>
      </c>
      <c r="C25" s="978"/>
      <c r="D25" s="978"/>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171" t="s">
        <v>324</v>
      </c>
      <c r="B1" s="1171"/>
      <c r="C1" s="1171"/>
      <c r="D1" s="1174" t="s">
        <v>451</v>
      </c>
      <c r="E1" s="1174"/>
      <c r="F1" s="1174"/>
      <c r="G1" s="1174"/>
      <c r="H1" s="1174"/>
      <c r="I1" s="1174"/>
      <c r="J1" s="200" t="s">
        <v>452</v>
      </c>
      <c r="K1" s="331"/>
      <c r="L1" s="331"/>
    </row>
    <row r="2" spans="1:12" ht="18.75" customHeight="1">
      <c r="A2" s="1172" t="s">
        <v>410</v>
      </c>
      <c r="B2" s="1172"/>
      <c r="C2" s="1172"/>
      <c r="D2" s="1261" t="s">
        <v>325</v>
      </c>
      <c r="E2" s="1261"/>
      <c r="F2" s="1261"/>
      <c r="G2" s="1261"/>
      <c r="H2" s="1261"/>
      <c r="I2" s="1261"/>
      <c r="J2" s="1171" t="s">
        <v>453</v>
      </c>
      <c r="K2" s="1171"/>
      <c r="L2" s="1171"/>
    </row>
    <row r="3" spans="1:12" ht="17.25">
      <c r="A3" s="1172" t="s">
        <v>362</v>
      </c>
      <c r="B3" s="1172"/>
      <c r="C3" s="1172"/>
      <c r="D3" s="1262" t="s">
        <v>454</v>
      </c>
      <c r="E3" s="1263"/>
      <c r="F3" s="1263"/>
      <c r="G3" s="1263"/>
      <c r="H3" s="1263"/>
      <c r="I3" s="1263"/>
      <c r="J3" s="203" t="s">
        <v>470</v>
      </c>
      <c r="K3" s="203"/>
      <c r="L3" s="203"/>
    </row>
    <row r="4" spans="1:12" ht="15.75">
      <c r="A4" s="1258" t="s">
        <v>455</v>
      </c>
      <c r="B4" s="1258"/>
      <c r="C4" s="1258"/>
      <c r="D4" s="1259"/>
      <c r="E4" s="1259"/>
      <c r="F4" s="1259"/>
      <c r="G4" s="1259"/>
      <c r="H4" s="1259"/>
      <c r="I4" s="1259"/>
      <c r="J4" s="1177" t="s">
        <v>412</v>
      </c>
      <c r="K4" s="1177"/>
      <c r="L4" s="1177"/>
    </row>
    <row r="5" spans="1:13" ht="15.75">
      <c r="A5" s="333"/>
      <c r="B5" s="333"/>
      <c r="C5" s="334"/>
      <c r="D5" s="334"/>
      <c r="E5" s="202"/>
      <c r="J5" s="335" t="s">
        <v>456</v>
      </c>
      <c r="K5" s="250"/>
      <c r="L5" s="250"/>
      <c r="M5" s="250"/>
    </row>
    <row r="6" spans="1:13" s="338" customFormat="1" ht="24.75" customHeight="1">
      <c r="A6" s="1252" t="s">
        <v>72</v>
      </c>
      <c r="B6" s="1253"/>
      <c r="C6" s="1250" t="s">
        <v>457</v>
      </c>
      <c r="D6" s="1250"/>
      <c r="E6" s="1250"/>
      <c r="F6" s="1250"/>
      <c r="G6" s="1250"/>
      <c r="H6" s="1250"/>
      <c r="I6" s="1250" t="s">
        <v>326</v>
      </c>
      <c r="J6" s="1250"/>
      <c r="K6" s="1250"/>
      <c r="L6" s="1250"/>
      <c r="M6" s="337"/>
    </row>
    <row r="7" spans="1:13" s="338" customFormat="1" ht="17.25" customHeight="1">
      <c r="A7" s="1254"/>
      <c r="B7" s="1255"/>
      <c r="C7" s="1250" t="s">
        <v>38</v>
      </c>
      <c r="D7" s="1250"/>
      <c r="E7" s="1250" t="s">
        <v>7</v>
      </c>
      <c r="F7" s="1250"/>
      <c r="G7" s="1250"/>
      <c r="H7" s="1250"/>
      <c r="I7" s="1250" t="s">
        <v>327</v>
      </c>
      <c r="J7" s="1250"/>
      <c r="K7" s="1250" t="s">
        <v>328</v>
      </c>
      <c r="L7" s="1250"/>
      <c r="M7" s="337"/>
    </row>
    <row r="8" spans="1:12" s="338" customFormat="1" ht="27.75" customHeight="1">
      <c r="A8" s="1254"/>
      <c r="B8" s="1255"/>
      <c r="C8" s="1250"/>
      <c r="D8" s="1250"/>
      <c r="E8" s="1250" t="s">
        <v>329</v>
      </c>
      <c r="F8" s="1250"/>
      <c r="G8" s="1250" t="s">
        <v>330</v>
      </c>
      <c r="H8" s="1250"/>
      <c r="I8" s="1250"/>
      <c r="J8" s="1250"/>
      <c r="K8" s="1250"/>
      <c r="L8" s="1250"/>
    </row>
    <row r="9" spans="1:12" s="338" customFormat="1" ht="24.75" customHeight="1">
      <c r="A9" s="1256"/>
      <c r="B9" s="1257"/>
      <c r="C9" s="336" t="s">
        <v>331</v>
      </c>
      <c r="D9" s="336" t="s">
        <v>10</v>
      </c>
      <c r="E9" s="336" t="s">
        <v>3</v>
      </c>
      <c r="F9" s="336" t="s">
        <v>332</v>
      </c>
      <c r="G9" s="336" t="s">
        <v>3</v>
      </c>
      <c r="H9" s="336" t="s">
        <v>332</v>
      </c>
      <c r="I9" s="336" t="s">
        <v>3</v>
      </c>
      <c r="J9" s="336" t="s">
        <v>332</v>
      </c>
      <c r="K9" s="336" t="s">
        <v>3</v>
      </c>
      <c r="L9" s="336" t="s">
        <v>332</v>
      </c>
    </row>
    <row r="10" spans="1:12" s="340" customFormat="1" ht="15.75">
      <c r="A10" s="1156" t="s">
        <v>6</v>
      </c>
      <c r="B10" s="1157"/>
      <c r="C10" s="339">
        <v>1</v>
      </c>
      <c r="D10" s="339">
        <v>2</v>
      </c>
      <c r="E10" s="339">
        <v>3</v>
      </c>
      <c r="F10" s="339">
        <v>4</v>
      </c>
      <c r="G10" s="339">
        <v>5</v>
      </c>
      <c r="H10" s="339">
        <v>6</v>
      </c>
      <c r="I10" s="339">
        <v>7</v>
      </c>
      <c r="J10" s="339">
        <v>8</v>
      </c>
      <c r="K10" s="339">
        <v>9</v>
      </c>
      <c r="L10" s="339">
        <v>10</v>
      </c>
    </row>
    <row r="11" spans="1:12" s="340" customFormat="1" ht="30.75" customHeight="1">
      <c r="A11" s="1168" t="s">
        <v>407</v>
      </c>
      <c r="B11" s="1169"/>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147" t="s">
        <v>408</v>
      </c>
      <c r="B12" s="1148"/>
      <c r="C12" s="258">
        <v>0</v>
      </c>
      <c r="D12" s="258">
        <v>0</v>
      </c>
      <c r="E12" s="258">
        <v>0</v>
      </c>
      <c r="F12" s="258">
        <v>0</v>
      </c>
      <c r="G12" s="258">
        <v>0</v>
      </c>
      <c r="H12" s="258">
        <v>0</v>
      </c>
      <c r="I12" s="258">
        <v>0</v>
      </c>
      <c r="J12" s="258">
        <v>0</v>
      </c>
      <c r="K12" s="258">
        <v>0</v>
      </c>
      <c r="L12" s="258">
        <v>0</v>
      </c>
    </row>
    <row r="13" spans="1:32" s="340" customFormat="1" ht="17.25" customHeight="1">
      <c r="A13" s="1150" t="s">
        <v>37</v>
      </c>
      <c r="B13" s="1151"/>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166" t="s">
        <v>395</v>
      </c>
      <c r="C28" s="1166"/>
      <c r="D28" s="1166"/>
      <c r="E28" s="213"/>
      <c r="F28" s="267"/>
      <c r="G28" s="267"/>
      <c r="H28" s="1165" t="s">
        <v>395</v>
      </c>
      <c r="I28" s="1165"/>
      <c r="J28" s="1165"/>
      <c r="K28" s="1165"/>
      <c r="L28" s="1165"/>
      <c r="AG28" s="201" t="s">
        <v>396</v>
      </c>
      <c r="AI28" s="199">
        <f>82/88</f>
        <v>0.9318181818181818</v>
      </c>
    </row>
    <row r="29" spans="1:12" s="201" customFormat="1" ht="19.5" customHeight="1">
      <c r="A29" s="211"/>
      <c r="B29" s="1167" t="s">
        <v>333</v>
      </c>
      <c r="C29" s="1167"/>
      <c r="D29" s="1167"/>
      <c r="E29" s="213"/>
      <c r="F29" s="214"/>
      <c r="G29" s="214"/>
      <c r="H29" s="1170" t="s">
        <v>251</v>
      </c>
      <c r="I29" s="1170"/>
      <c r="J29" s="1170"/>
      <c r="K29" s="1170"/>
      <c r="L29" s="1170"/>
    </row>
    <row r="30" spans="1:12" s="205" customFormat="1" ht="15" customHeight="1">
      <c r="A30" s="211"/>
      <c r="B30" s="1251"/>
      <c r="C30" s="1251"/>
      <c r="D30" s="1251"/>
      <c r="E30" s="213"/>
      <c r="F30" s="214"/>
      <c r="G30" s="214"/>
      <c r="H30" s="1123"/>
      <c r="I30" s="1123"/>
      <c r="J30" s="1123"/>
      <c r="K30" s="1123"/>
      <c r="L30" s="1123"/>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249" t="s">
        <v>399</v>
      </c>
      <c r="C33" s="1249"/>
      <c r="D33" s="1249"/>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260" t="s">
        <v>334</v>
      </c>
      <c r="C37" s="1260"/>
      <c r="D37" s="1260"/>
      <c r="E37" s="1260"/>
      <c r="F37" s="1260"/>
      <c r="G37" s="1260"/>
      <c r="H37" s="1260"/>
      <c r="I37" s="1260"/>
      <c r="J37" s="1260"/>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95" t="s">
        <v>441</v>
      </c>
      <c r="C41" s="995"/>
      <c r="D41" s="995"/>
      <c r="E41" s="219"/>
      <c r="F41" s="219"/>
      <c r="G41" s="191"/>
      <c r="H41" s="996" t="s">
        <v>353</v>
      </c>
      <c r="I41" s="996"/>
      <c r="J41" s="996"/>
      <c r="K41" s="996"/>
      <c r="L41" s="996"/>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264" t="s">
        <v>483</v>
      </c>
      <c r="M1" s="1265"/>
      <c r="N1" s="1265"/>
      <c r="O1" s="374"/>
      <c r="P1" s="374"/>
      <c r="Q1" s="374"/>
      <c r="R1" s="374"/>
      <c r="S1" s="374"/>
      <c r="T1" s="374"/>
      <c r="U1" s="374"/>
      <c r="V1" s="374"/>
      <c r="W1" s="374"/>
      <c r="X1" s="374"/>
      <c r="Y1" s="375"/>
    </row>
    <row r="2" spans="11:17" ht="34.5" customHeight="1">
      <c r="K2" s="358"/>
      <c r="L2" s="1266" t="s">
        <v>490</v>
      </c>
      <c r="M2" s="1267"/>
      <c r="N2" s="1268"/>
      <c r="O2" s="38"/>
      <c r="P2" s="360"/>
      <c r="Q2" s="356"/>
    </row>
    <row r="3" spans="11:18" ht="31.5" customHeight="1">
      <c r="K3" s="358"/>
      <c r="L3" s="363" t="s">
        <v>499</v>
      </c>
      <c r="M3" s="364">
        <f>'06'!C13</f>
        <v>5449</v>
      </c>
      <c r="N3" s="364"/>
      <c r="O3" s="364"/>
      <c r="P3" s="361"/>
      <c r="Q3" s="357"/>
      <c r="R3" s="354"/>
    </row>
    <row r="4" spans="11:18" ht="30" customHeight="1">
      <c r="K4" s="358"/>
      <c r="L4" s="365" t="s">
        <v>484</v>
      </c>
      <c r="M4" s="366">
        <f>'06'!D13</f>
        <v>2118</v>
      </c>
      <c r="N4" s="364"/>
      <c r="O4" s="364"/>
      <c r="P4" s="361"/>
      <c r="Q4" s="357"/>
      <c r="R4" s="354"/>
    </row>
    <row r="5" spans="11:18" ht="31.5" customHeight="1">
      <c r="K5" s="358"/>
      <c r="L5" s="365" t="s">
        <v>485</v>
      </c>
      <c r="M5" s="366">
        <f>'06'!E13</f>
        <v>3331</v>
      </c>
      <c r="N5" s="364"/>
      <c r="O5" s="364"/>
      <c r="P5" s="361"/>
      <c r="Q5" s="357"/>
      <c r="R5" s="354"/>
    </row>
    <row r="6" spans="11:18" ht="27" customHeight="1">
      <c r="K6" s="358"/>
      <c r="L6" s="363" t="s">
        <v>486</v>
      </c>
      <c r="M6" s="364">
        <f>'06'!F13</f>
        <v>65</v>
      </c>
      <c r="N6" s="364"/>
      <c r="O6" s="364"/>
      <c r="P6" s="361"/>
      <c r="Q6" s="357"/>
      <c r="R6" s="354"/>
    </row>
    <row r="7" spans="11:18" s="351" customFormat="1" ht="30" customHeight="1">
      <c r="K7" s="359"/>
      <c r="L7" s="367" t="s">
        <v>526</v>
      </c>
      <c r="M7" s="364">
        <f>'06'!H13</f>
        <v>5384</v>
      </c>
      <c r="N7" s="364"/>
      <c r="O7" s="364"/>
      <c r="P7" s="361"/>
      <c r="Q7" s="357"/>
      <c r="R7" s="354"/>
    </row>
    <row r="8" spans="11:18" ht="30.75" customHeight="1">
      <c r="K8" s="358"/>
      <c r="L8" s="368" t="s">
        <v>525</v>
      </c>
      <c r="M8" s="369">
        <v>1489</v>
      </c>
      <c r="N8" s="364"/>
      <c r="O8" s="364"/>
      <c r="P8" s="361"/>
      <c r="Q8" s="357"/>
      <c r="R8" s="354"/>
    </row>
    <row r="9" spans="11:18" ht="33" customHeight="1">
      <c r="K9" s="358"/>
      <c r="L9" s="376" t="s">
        <v>528</v>
      </c>
      <c r="M9" s="377">
        <f>(M7-M8)/M8</f>
        <v>2.615849563465413</v>
      </c>
      <c r="N9" s="364"/>
      <c r="O9" s="364"/>
      <c r="P9" s="361"/>
      <c r="Q9" s="357"/>
      <c r="R9" s="354"/>
    </row>
    <row r="10" spans="11:18" ht="33" customHeight="1">
      <c r="K10" s="358"/>
      <c r="L10" s="363" t="s">
        <v>527</v>
      </c>
      <c r="M10" s="364">
        <f>'06'!I13</f>
        <v>4549</v>
      </c>
      <c r="N10" s="364" t="s">
        <v>487</v>
      </c>
      <c r="O10" s="370">
        <f>M10/M7</f>
        <v>0.8449108469539376</v>
      </c>
      <c r="P10" s="361"/>
      <c r="Q10" s="357"/>
      <c r="R10" s="354"/>
    </row>
    <row r="11" spans="11:18" ht="22.5" customHeight="1">
      <c r="K11" s="358"/>
      <c r="L11" s="363" t="s">
        <v>529</v>
      </c>
      <c r="M11" s="364">
        <f>'06'!Q13</f>
        <v>835</v>
      </c>
      <c r="N11" s="364" t="s">
        <v>487</v>
      </c>
      <c r="O11" s="370">
        <f>M11/M7</f>
        <v>0.1550891530460624</v>
      </c>
      <c r="P11" s="361"/>
      <c r="Q11" s="357"/>
      <c r="R11" s="354"/>
    </row>
    <row r="12" spans="11:18" ht="34.5" customHeight="1">
      <c r="K12" s="358"/>
      <c r="L12" s="363" t="s">
        <v>530</v>
      </c>
      <c r="M12" s="364">
        <f>'06'!J13+'06'!K13</f>
        <v>3035</v>
      </c>
      <c r="N12" s="363"/>
      <c r="O12" s="363"/>
      <c r="P12" s="355"/>
      <c r="R12" s="355"/>
    </row>
    <row r="13" spans="11:18" ht="33.75" customHeight="1">
      <c r="K13" s="358"/>
      <c r="L13" s="363" t="s">
        <v>531</v>
      </c>
      <c r="M13" s="370">
        <f>M12/M7</f>
        <v>0.5637072808320951</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532</v>
      </c>
      <c r="M16" s="369">
        <v>749</v>
      </c>
      <c r="N16" s="364"/>
      <c r="O16" s="364"/>
      <c r="P16" s="361"/>
      <c r="R16" s="355"/>
    </row>
    <row r="17" spans="11:18" ht="24.75" customHeight="1">
      <c r="K17" s="358"/>
      <c r="L17" s="376" t="s">
        <v>533</v>
      </c>
      <c r="M17" s="371">
        <f>M16/M8</f>
        <v>0.5030221625251847</v>
      </c>
      <c r="N17" s="364"/>
      <c r="O17" s="364"/>
      <c r="P17" s="361"/>
      <c r="R17" s="355"/>
    </row>
    <row r="18" spans="11:18" ht="26.25" customHeight="1">
      <c r="K18" s="358"/>
      <c r="L18" s="376" t="s">
        <v>488</v>
      </c>
      <c r="M18" s="377">
        <f>M13-M17</f>
        <v>0.06068511830691037</v>
      </c>
      <c r="N18" s="364"/>
      <c r="O18" s="364"/>
      <c r="P18" s="361"/>
      <c r="R18" s="355"/>
    </row>
    <row r="19" spans="11:18" ht="24.75" customHeight="1">
      <c r="K19" s="358"/>
      <c r="L19" s="363" t="s">
        <v>534</v>
      </c>
      <c r="M19" s="364">
        <f>'06'!J13</f>
        <v>2907</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535</v>
      </c>
      <c r="M26" s="370">
        <f>M19/'06'!I13</f>
        <v>0.6390415475928776</v>
      </c>
      <c r="N26" s="364"/>
      <c r="O26" s="364"/>
      <c r="P26" s="361"/>
      <c r="R26" s="355"/>
    </row>
    <row r="27" spans="11:18" ht="24.75" customHeight="1">
      <c r="K27" s="358"/>
      <c r="L27" s="368" t="s">
        <v>536</v>
      </c>
      <c r="M27" s="371">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537</v>
      </c>
      <c r="M30" s="370">
        <f>M26-M27</f>
        <v>-0.03362032291071959</v>
      </c>
      <c r="N30" s="364"/>
      <c r="O30" s="364"/>
      <c r="P30" s="361"/>
      <c r="R30" s="355"/>
    </row>
    <row r="31" spans="11:18" ht="24.75" customHeight="1">
      <c r="K31" s="358"/>
      <c r="L31" s="363" t="s">
        <v>538</v>
      </c>
      <c r="M31" s="364">
        <f>'06'!R13</f>
        <v>2349</v>
      </c>
      <c r="N31" s="364"/>
      <c r="O31" s="364"/>
      <c r="P31" s="361"/>
      <c r="R31" s="355"/>
    </row>
    <row r="32" spans="11:18" ht="24.75" customHeight="1">
      <c r="K32" s="358"/>
      <c r="L32" s="368" t="s">
        <v>539</v>
      </c>
      <c r="M32" s="369">
        <v>719</v>
      </c>
      <c r="N32" s="364"/>
      <c r="O32" s="364"/>
      <c r="P32" s="361"/>
      <c r="R32" s="355"/>
    </row>
    <row r="33" spans="11:18" ht="24.75" customHeight="1">
      <c r="K33" s="358"/>
      <c r="L33" s="376" t="s">
        <v>540</v>
      </c>
      <c r="M33" s="378">
        <f>M31-M32</f>
        <v>1630</v>
      </c>
      <c r="N33" s="378" t="s">
        <v>489</v>
      </c>
      <c r="O33" s="377">
        <f>(M31-M32)/M32</f>
        <v>2.267037552155772</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541</v>
      </c>
      <c r="M42" s="364">
        <f>'07'!C12</f>
        <v>615121870</v>
      </c>
      <c r="N42" s="364"/>
      <c r="O42" s="364"/>
      <c r="P42" s="355"/>
      <c r="R42" s="355"/>
    </row>
    <row r="43" spans="11:18" ht="24.75" customHeight="1">
      <c r="K43" s="358"/>
      <c r="L43" s="372" t="s">
        <v>132</v>
      </c>
      <c r="M43" s="364">
        <f>'07'!D12</f>
        <v>266098923</v>
      </c>
      <c r="N43" s="364"/>
      <c r="O43" s="364"/>
      <c r="P43" s="355"/>
      <c r="R43" s="355"/>
    </row>
    <row r="44" spans="11:18" ht="24.75" customHeight="1">
      <c r="K44" s="358"/>
      <c r="L44" s="372" t="s">
        <v>485</v>
      </c>
      <c r="M44" s="364">
        <f>'07'!E12</f>
        <v>349022947</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542</v>
      </c>
      <c r="M47" s="364">
        <f>'07'!F12</f>
        <v>55353894</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543</v>
      </c>
      <c r="M50" s="364">
        <f>'07'!H12</f>
        <v>559767976.271</v>
      </c>
      <c r="N50" s="364"/>
      <c r="O50" s="364"/>
      <c r="P50" s="355"/>
      <c r="R50" s="355"/>
    </row>
    <row r="51" spans="11:18" ht="24.75" customHeight="1">
      <c r="K51" s="358"/>
      <c r="L51" s="373" t="s">
        <v>544</v>
      </c>
      <c r="M51" s="369">
        <v>54227822.442</v>
      </c>
      <c r="N51" s="364"/>
      <c r="O51" s="364"/>
      <c r="P51" s="355"/>
      <c r="R51" s="355"/>
    </row>
    <row r="52" spans="11:18" ht="24.75" customHeight="1">
      <c r="K52" s="358"/>
      <c r="L52" s="386" t="s">
        <v>492</v>
      </c>
      <c r="M52" s="378">
        <f>M50-M51</f>
        <v>505540153.829</v>
      </c>
      <c r="N52" s="364"/>
      <c r="O52" s="364"/>
      <c r="P52" s="355"/>
      <c r="R52" s="355"/>
    </row>
    <row r="53" spans="11:18" ht="24.75" customHeight="1">
      <c r="K53" s="358"/>
      <c r="L53" s="386" t="s">
        <v>493</v>
      </c>
      <c r="M53" s="377">
        <f>(M52/M51)</f>
        <v>9.322523587770952</v>
      </c>
      <c r="N53" s="364"/>
      <c r="O53" s="364"/>
      <c r="P53" s="355"/>
      <c r="R53" s="355"/>
    </row>
    <row r="54" spans="11:18" ht="24.75" customHeight="1">
      <c r="K54" s="358"/>
      <c r="L54" s="372" t="s">
        <v>545</v>
      </c>
      <c r="M54" s="364">
        <f>'07'!I12</f>
        <v>514929278</v>
      </c>
      <c r="N54" s="364" t="s">
        <v>494</v>
      </c>
      <c r="O54" s="370">
        <f>'07'!I12/'07'!H12</f>
        <v>0.9198977073149103</v>
      </c>
      <c r="P54" s="355"/>
      <c r="R54" s="355"/>
    </row>
    <row r="55" spans="11:18" ht="24.75" customHeight="1">
      <c r="K55" s="358"/>
      <c r="L55" s="372" t="s">
        <v>546</v>
      </c>
      <c r="M55" s="364">
        <f>'07'!R12</f>
        <v>44838698.271</v>
      </c>
      <c r="N55" s="364" t="s">
        <v>494</v>
      </c>
      <c r="O55" s="370">
        <f>'07'!R12/'07'!H12</f>
        <v>0.08010229268508971</v>
      </c>
      <c r="P55" s="355"/>
      <c r="R55" s="355"/>
    </row>
    <row r="56" spans="11:18" ht="24.75" customHeight="1">
      <c r="K56" s="358"/>
      <c r="L56" s="372" t="s">
        <v>547</v>
      </c>
      <c r="M56" s="364">
        <f>'07'!J12+'07'!K12+'07'!L12</f>
        <v>155613726</v>
      </c>
      <c r="N56" s="364" t="s">
        <v>494</v>
      </c>
      <c r="O56" s="370">
        <f>M56/'07'!H12</f>
        <v>0.2779968354685993</v>
      </c>
      <c r="P56" s="355"/>
      <c r="R56" s="355"/>
    </row>
    <row r="57" spans="11:18" ht="24.75" customHeight="1">
      <c r="K57" s="358"/>
      <c r="L57" s="373" t="s">
        <v>548</v>
      </c>
      <c r="M57" s="369">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549</v>
      </c>
      <c r="M60" s="377">
        <f>O56-O57</f>
        <v>0.237100365720584</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550</v>
      </c>
      <c r="M63" s="364">
        <f>'07'!J12</f>
        <v>115142018</v>
      </c>
      <c r="N63" s="364" t="s">
        <v>495</v>
      </c>
      <c r="O63" s="370">
        <f>'07'!J12/'07'!I12</f>
        <v>0.22360744070955701</v>
      </c>
      <c r="P63" s="355"/>
      <c r="R63" s="355"/>
    </row>
    <row r="64" spans="11:16" ht="24.75" customHeight="1">
      <c r="K64" s="358"/>
      <c r="L64" s="373" t="s">
        <v>551</v>
      </c>
      <c r="M64" s="369">
        <v>2212774.5</v>
      </c>
      <c r="N64" s="369" t="s">
        <v>496</v>
      </c>
      <c r="O64" s="370">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552</v>
      </c>
      <c r="M68" s="377">
        <f>O63-O64</f>
        <v>0.20936393938974335</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553</v>
      </c>
      <c r="M72" s="364">
        <f>'07'!S12</f>
        <v>404154250.271</v>
      </c>
      <c r="N72" s="364"/>
      <c r="O72" s="364"/>
      <c r="P72" s="355"/>
    </row>
    <row r="73" spans="11:16" ht="24.75" customHeight="1">
      <c r="K73" s="358"/>
      <c r="L73" s="373" t="s">
        <v>554</v>
      </c>
      <c r="M73" s="369">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356027439.90900004</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7.397694491511792</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1269" t="s">
        <v>584</v>
      </c>
      <c r="B2" s="1269"/>
    </row>
    <row r="3" spans="1:2" ht="22.5" customHeight="1">
      <c r="A3" s="525" t="s">
        <v>559</v>
      </c>
      <c r="B3" s="796" t="s">
        <v>746</v>
      </c>
    </row>
    <row r="4" spans="1:2" ht="22.5" customHeight="1">
      <c r="A4" s="525" t="s">
        <v>557</v>
      </c>
      <c r="B4" s="526" t="s">
        <v>685</v>
      </c>
    </row>
    <row r="5" spans="1:2" ht="22.5" customHeight="1">
      <c r="A5" s="525" t="s">
        <v>560</v>
      </c>
      <c r="B5" s="568" t="s">
        <v>720</v>
      </c>
    </row>
    <row r="6" spans="1:2" ht="22.5" customHeight="1">
      <c r="A6" s="525" t="s">
        <v>561</v>
      </c>
      <c r="B6" s="568" t="s">
        <v>686</v>
      </c>
    </row>
    <row r="7" spans="1:2" ht="22.5" customHeight="1">
      <c r="A7" s="525" t="s">
        <v>562</v>
      </c>
      <c r="B7" s="568" t="s">
        <v>519</v>
      </c>
    </row>
    <row r="8" spans="1:2" ht="15.75">
      <c r="A8" s="527" t="s">
        <v>563</v>
      </c>
      <c r="B8" s="797" t="s">
        <v>747</v>
      </c>
    </row>
    <row r="10" spans="1:2" ht="62.25" customHeight="1">
      <c r="A10" s="1270" t="s">
        <v>657</v>
      </c>
      <c r="B10" s="1270"/>
    </row>
    <row r="11" spans="1:2" ht="15.75">
      <c r="A11" s="1271" t="s">
        <v>583</v>
      </c>
      <c r="B11" s="1271"/>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AA26"/>
  <sheetViews>
    <sheetView showZeros="0" view="pageBreakPreview" zoomScale="80" zoomScaleNormal="85" zoomScaleSheetLayoutView="80" zoomScalePageLayoutView="0" workbookViewId="0" topLeftCell="A9">
      <selection activeCell="S24" sqref="S24"/>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298" t="s">
        <v>29</v>
      </c>
      <c r="B1" s="1298"/>
      <c r="C1" s="417"/>
      <c r="D1" s="1299" t="s">
        <v>82</v>
      </c>
      <c r="E1" s="1299"/>
      <c r="F1" s="1299"/>
      <c r="G1" s="1299"/>
      <c r="H1" s="1299"/>
      <c r="I1" s="1299"/>
      <c r="J1" s="1299"/>
      <c r="K1" s="1299"/>
      <c r="L1" s="1295" t="s">
        <v>558</v>
      </c>
      <c r="M1" s="1295"/>
      <c r="N1" s="1295"/>
    </row>
    <row r="2" spans="1:16" ht="16.5" customHeight="1">
      <c r="A2" s="419" t="s">
        <v>344</v>
      </c>
      <c r="B2" s="419"/>
      <c r="C2" s="419"/>
      <c r="D2" s="1299" t="s">
        <v>118</v>
      </c>
      <c r="E2" s="1299"/>
      <c r="F2" s="1299"/>
      <c r="G2" s="1299"/>
      <c r="H2" s="1299"/>
      <c r="I2" s="1299"/>
      <c r="J2" s="1299"/>
      <c r="K2" s="1299"/>
      <c r="L2" s="1296" t="str">
        <f>'Thong tin'!B4</f>
        <v>CTHADS tỉnh Ninh Bình</v>
      </c>
      <c r="M2" s="1296"/>
      <c r="N2" s="1296"/>
      <c r="P2" s="389"/>
    </row>
    <row r="3" spans="1:16" ht="16.5" customHeight="1">
      <c r="A3" s="419" t="s">
        <v>345</v>
      </c>
      <c r="B3" s="419"/>
      <c r="C3" s="416"/>
      <c r="D3" s="1300" t="str">
        <f>'Thong tin'!B3</f>
        <v>10 tháng / năm 2017</v>
      </c>
      <c r="E3" s="1300"/>
      <c r="F3" s="1300"/>
      <c r="G3" s="1300"/>
      <c r="H3" s="1300"/>
      <c r="I3" s="1300"/>
      <c r="J3" s="1300"/>
      <c r="K3" s="1300"/>
      <c r="L3" s="1295" t="s">
        <v>524</v>
      </c>
      <c r="M3" s="1295"/>
      <c r="N3" s="1295"/>
      <c r="P3" s="390"/>
    </row>
    <row r="4" spans="1:16" ht="16.5" customHeight="1">
      <c r="A4" s="420" t="s">
        <v>119</v>
      </c>
      <c r="B4" s="421"/>
      <c r="C4" s="422"/>
      <c r="D4" s="423"/>
      <c r="E4" s="423"/>
      <c r="F4" s="422"/>
      <c r="G4" s="424"/>
      <c r="H4" s="424"/>
      <c r="I4" s="424"/>
      <c r="J4" s="422"/>
      <c r="K4" s="423"/>
      <c r="L4" s="1296" t="s">
        <v>412</v>
      </c>
      <c r="M4" s="1296"/>
      <c r="N4" s="1296"/>
      <c r="P4" s="390"/>
    </row>
    <row r="5" spans="1:16" ht="16.5" customHeight="1">
      <c r="A5" s="425"/>
      <c r="B5" s="422"/>
      <c r="C5" s="422"/>
      <c r="D5" s="422"/>
      <c r="E5" s="422"/>
      <c r="F5" s="426"/>
      <c r="G5" s="427"/>
      <c r="H5" s="427"/>
      <c r="I5" s="427"/>
      <c r="J5" s="426"/>
      <c r="K5" s="428"/>
      <c r="L5" s="1297" t="s">
        <v>8</v>
      </c>
      <c r="M5" s="1297"/>
      <c r="N5" s="1297"/>
      <c r="P5" s="390"/>
    </row>
    <row r="6" spans="1:16" ht="18.75" customHeight="1">
      <c r="A6" s="1272" t="s">
        <v>69</v>
      </c>
      <c r="B6" s="1273"/>
      <c r="C6" s="1278" t="s">
        <v>38</v>
      </c>
      <c r="D6" s="1278" t="s">
        <v>337</v>
      </c>
      <c r="E6" s="1280"/>
      <c r="F6" s="1280"/>
      <c r="G6" s="1280"/>
      <c r="H6" s="1280"/>
      <c r="I6" s="1280"/>
      <c r="J6" s="1280"/>
      <c r="K6" s="1280"/>
      <c r="L6" s="1280"/>
      <c r="M6" s="1280"/>
      <c r="N6" s="1281"/>
      <c r="P6" s="390"/>
    </row>
    <row r="7" spans="1:16" ht="20.25" customHeight="1">
      <c r="A7" s="1274"/>
      <c r="B7" s="1275"/>
      <c r="C7" s="1279"/>
      <c r="D7" s="1282" t="s">
        <v>120</v>
      </c>
      <c r="E7" s="1284" t="s">
        <v>121</v>
      </c>
      <c r="F7" s="1285"/>
      <c r="G7" s="1286"/>
      <c r="H7" s="1289" t="s">
        <v>122</v>
      </c>
      <c r="I7" s="1289" t="s">
        <v>123</v>
      </c>
      <c r="J7" s="1289" t="s">
        <v>124</v>
      </c>
      <c r="K7" s="1289" t="s">
        <v>125</v>
      </c>
      <c r="L7" s="1289" t="s">
        <v>126</v>
      </c>
      <c r="M7" s="1289" t="s">
        <v>127</v>
      </c>
      <c r="N7" s="1289" t="s">
        <v>128</v>
      </c>
      <c r="O7" s="390"/>
      <c r="P7" s="390"/>
    </row>
    <row r="8" spans="1:16" ht="21" customHeight="1">
      <c r="A8" s="1274"/>
      <c r="B8" s="1275"/>
      <c r="C8" s="1279"/>
      <c r="D8" s="1282"/>
      <c r="E8" s="1291" t="s">
        <v>37</v>
      </c>
      <c r="F8" s="1293" t="s">
        <v>7</v>
      </c>
      <c r="G8" s="1294"/>
      <c r="H8" s="1289"/>
      <c r="I8" s="1289"/>
      <c r="J8" s="1289"/>
      <c r="K8" s="1289"/>
      <c r="L8" s="1289"/>
      <c r="M8" s="1289"/>
      <c r="N8" s="1289"/>
      <c r="O8" s="1292"/>
      <c r="P8" s="1292"/>
    </row>
    <row r="9" spans="1:16" ht="24.75" customHeight="1">
      <c r="A9" s="1276"/>
      <c r="B9" s="1277"/>
      <c r="C9" s="1279"/>
      <c r="D9" s="1283"/>
      <c r="E9" s="1290"/>
      <c r="F9" s="569" t="s">
        <v>200</v>
      </c>
      <c r="G9" s="570" t="s">
        <v>201</v>
      </c>
      <c r="H9" s="1290"/>
      <c r="I9" s="1290"/>
      <c r="J9" s="1290"/>
      <c r="K9" s="1290"/>
      <c r="L9" s="1290"/>
      <c r="M9" s="1290"/>
      <c r="N9" s="1290"/>
      <c r="O9" s="391"/>
      <c r="P9" s="391"/>
    </row>
    <row r="10" spans="1:16" s="393" customFormat="1" ht="18.75" customHeight="1">
      <c r="A10" s="1287" t="s">
        <v>40</v>
      </c>
      <c r="B10" s="1288"/>
      <c r="C10" s="518">
        <v>1</v>
      </c>
      <c r="D10" s="518">
        <v>2</v>
      </c>
      <c r="E10" s="518">
        <v>3</v>
      </c>
      <c r="F10" s="518">
        <v>4</v>
      </c>
      <c r="G10" s="518">
        <v>5</v>
      </c>
      <c r="H10" s="518">
        <v>6</v>
      </c>
      <c r="I10" s="518">
        <v>7</v>
      </c>
      <c r="J10" s="518">
        <v>8</v>
      </c>
      <c r="K10" s="518">
        <v>9</v>
      </c>
      <c r="L10" s="518">
        <v>10</v>
      </c>
      <c r="M10" s="518">
        <v>11</v>
      </c>
      <c r="N10" s="518">
        <v>12</v>
      </c>
      <c r="O10" s="392"/>
      <c r="P10" s="392"/>
    </row>
    <row r="11" spans="1:27" ht="22.5" customHeight="1">
      <c r="A11" s="519" t="s">
        <v>0</v>
      </c>
      <c r="B11" s="430" t="s">
        <v>131</v>
      </c>
      <c r="C11" s="404">
        <v>4869</v>
      </c>
      <c r="D11" s="404">
        <v>303</v>
      </c>
      <c r="E11" s="404">
        <v>2561</v>
      </c>
      <c r="F11" s="404">
        <v>435</v>
      </c>
      <c r="G11" s="404">
        <v>2126</v>
      </c>
      <c r="H11" s="404">
        <v>6</v>
      </c>
      <c r="I11" s="404">
        <v>1426</v>
      </c>
      <c r="J11" s="404">
        <v>176</v>
      </c>
      <c r="K11" s="404">
        <v>6</v>
      </c>
      <c r="L11" s="404">
        <v>2</v>
      </c>
      <c r="M11" s="404">
        <v>0</v>
      </c>
      <c r="N11" s="404">
        <v>389</v>
      </c>
      <c r="O11" s="890">
        <f>C11-C14-C16</f>
        <v>0</v>
      </c>
      <c r="P11" s="890">
        <f aca="true" t="shared" si="0" ref="P11:Y11">D11-D14-D16</f>
        <v>0</v>
      </c>
      <c r="Q11" s="890">
        <f t="shared" si="0"/>
        <v>0</v>
      </c>
      <c r="R11" s="890">
        <f t="shared" si="0"/>
        <v>0</v>
      </c>
      <c r="S11" s="890">
        <f t="shared" si="0"/>
        <v>0</v>
      </c>
      <c r="T11" s="890">
        <f t="shared" si="0"/>
        <v>0</v>
      </c>
      <c r="U11" s="890">
        <f t="shared" si="0"/>
        <v>0</v>
      </c>
      <c r="V11" s="890">
        <f t="shared" si="0"/>
        <v>0</v>
      </c>
      <c r="W11" s="890">
        <f t="shared" si="0"/>
        <v>0</v>
      </c>
      <c r="X11" s="890">
        <f t="shared" si="0"/>
        <v>0</v>
      </c>
      <c r="Y11" s="890">
        <f t="shared" si="0"/>
        <v>0</v>
      </c>
      <c r="Z11" s="890">
        <f>N11-N14-N15-N16</f>
        <v>0</v>
      </c>
      <c r="AA11" s="890">
        <f>O11-O14-O15-O16</f>
        <v>0</v>
      </c>
    </row>
    <row r="12" spans="1:16" ht="22.5" customHeight="1">
      <c r="A12" s="520">
        <v>1</v>
      </c>
      <c r="B12" s="433" t="s">
        <v>132</v>
      </c>
      <c r="C12" s="409">
        <v>1715</v>
      </c>
      <c r="D12" s="409">
        <v>174</v>
      </c>
      <c r="E12" s="409">
        <v>1368</v>
      </c>
      <c r="F12" s="409">
        <v>270</v>
      </c>
      <c r="G12" s="409">
        <v>1098</v>
      </c>
      <c r="H12" s="409">
        <v>0</v>
      </c>
      <c r="I12" s="409">
        <v>57</v>
      </c>
      <c r="J12" s="409">
        <v>102</v>
      </c>
      <c r="K12" s="409">
        <v>6</v>
      </c>
      <c r="L12" s="409">
        <v>2</v>
      </c>
      <c r="M12" s="409">
        <v>0</v>
      </c>
      <c r="N12" s="409">
        <v>6</v>
      </c>
      <c r="O12" s="890"/>
      <c r="P12" s="390"/>
    </row>
    <row r="13" spans="1:16" ht="22.5" customHeight="1">
      <c r="A13" s="520">
        <v>2</v>
      </c>
      <c r="B13" s="433" t="s">
        <v>133</v>
      </c>
      <c r="C13" s="409">
        <v>3154</v>
      </c>
      <c r="D13" s="409">
        <v>129</v>
      </c>
      <c r="E13" s="409">
        <v>1193</v>
      </c>
      <c r="F13" s="409">
        <v>165</v>
      </c>
      <c r="G13" s="409">
        <v>1028</v>
      </c>
      <c r="H13" s="409">
        <v>6</v>
      </c>
      <c r="I13" s="409">
        <v>1369</v>
      </c>
      <c r="J13" s="409">
        <v>74</v>
      </c>
      <c r="K13" s="409">
        <v>0</v>
      </c>
      <c r="L13" s="409">
        <v>0</v>
      </c>
      <c r="M13" s="409">
        <v>0</v>
      </c>
      <c r="N13" s="409">
        <v>383</v>
      </c>
      <c r="O13" s="890"/>
      <c r="P13" s="390"/>
    </row>
    <row r="14" spans="1:16" ht="22.5" customHeight="1">
      <c r="A14" s="521" t="s">
        <v>1</v>
      </c>
      <c r="B14" s="395" t="s">
        <v>134</v>
      </c>
      <c r="C14" s="409">
        <v>48</v>
      </c>
      <c r="D14" s="409">
        <v>1</v>
      </c>
      <c r="E14" s="409">
        <v>38</v>
      </c>
      <c r="F14" s="409">
        <v>5</v>
      </c>
      <c r="G14" s="409">
        <v>33</v>
      </c>
      <c r="H14" s="409">
        <v>0</v>
      </c>
      <c r="I14" s="409">
        <v>3</v>
      </c>
      <c r="J14" s="409">
        <v>6</v>
      </c>
      <c r="K14" s="409">
        <v>0</v>
      </c>
      <c r="L14" s="409">
        <v>0</v>
      </c>
      <c r="M14" s="409">
        <v>0</v>
      </c>
      <c r="N14" s="409">
        <v>0</v>
      </c>
      <c r="O14" s="890"/>
      <c r="P14" s="390"/>
    </row>
    <row r="15" spans="1:16" ht="22.5" customHeight="1">
      <c r="A15" s="521" t="s">
        <v>9</v>
      </c>
      <c r="B15" s="395" t="s">
        <v>135</v>
      </c>
      <c r="C15" s="409">
        <v>2</v>
      </c>
      <c r="D15" s="409">
        <v>0</v>
      </c>
      <c r="E15" s="409">
        <v>0</v>
      </c>
      <c r="F15" s="409">
        <v>0</v>
      </c>
      <c r="G15" s="409">
        <v>0</v>
      </c>
      <c r="H15" s="409">
        <v>0</v>
      </c>
      <c r="I15" s="409">
        <v>0</v>
      </c>
      <c r="J15" s="409">
        <v>2</v>
      </c>
      <c r="K15" s="409">
        <v>0</v>
      </c>
      <c r="L15" s="409">
        <v>0</v>
      </c>
      <c r="M15" s="409">
        <v>0</v>
      </c>
      <c r="N15" s="409">
        <v>0</v>
      </c>
      <c r="O15" s="890"/>
      <c r="P15" s="390"/>
    </row>
    <row r="16" spans="1:15" ht="22.5" customHeight="1">
      <c r="A16" s="521" t="s">
        <v>136</v>
      </c>
      <c r="B16" s="395" t="s">
        <v>137</v>
      </c>
      <c r="C16" s="404">
        <v>4821</v>
      </c>
      <c r="D16" s="404">
        <v>302</v>
      </c>
      <c r="E16" s="404">
        <v>2523</v>
      </c>
      <c r="F16" s="404">
        <v>430</v>
      </c>
      <c r="G16" s="404">
        <v>2093</v>
      </c>
      <c r="H16" s="404">
        <v>6</v>
      </c>
      <c r="I16" s="404">
        <v>1423</v>
      </c>
      <c r="J16" s="404">
        <v>170</v>
      </c>
      <c r="K16" s="404">
        <v>6</v>
      </c>
      <c r="L16" s="404">
        <v>2</v>
      </c>
      <c r="M16" s="404">
        <v>0</v>
      </c>
      <c r="N16" s="404">
        <v>389</v>
      </c>
      <c r="O16" s="890"/>
    </row>
    <row r="17" spans="1:15" ht="22.5" customHeight="1">
      <c r="A17" s="521" t="s">
        <v>52</v>
      </c>
      <c r="B17" s="434" t="s">
        <v>138</v>
      </c>
      <c r="C17" s="404">
        <v>4036</v>
      </c>
      <c r="D17" s="404">
        <v>268</v>
      </c>
      <c r="E17" s="404">
        <v>1810</v>
      </c>
      <c r="F17" s="404">
        <v>255</v>
      </c>
      <c r="G17" s="404">
        <v>1555</v>
      </c>
      <c r="H17" s="404">
        <v>6</v>
      </c>
      <c r="I17" s="404">
        <v>1410</v>
      </c>
      <c r="J17" s="404">
        <v>145</v>
      </c>
      <c r="K17" s="404">
        <v>6</v>
      </c>
      <c r="L17" s="404">
        <v>2</v>
      </c>
      <c r="M17" s="404">
        <v>0</v>
      </c>
      <c r="N17" s="404">
        <v>389</v>
      </c>
      <c r="O17" s="890"/>
    </row>
    <row r="18" spans="1:15" ht="22.5" customHeight="1">
      <c r="A18" s="520" t="s">
        <v>54</v>
      </c>
      <c r="B18" s="433" t="s">
        <v>139</v>
      </c>
      <c r="C18" s="409">
        <v>2842</v>
      </c>
      <c r="D18" s="409">
        <v>119</v>
      </c>
      <c r="E18" s="409">
        <v>989</v>
      </c>
      <c r="F18" s="409">
        <v>160</v>
      </c>
      <c r="G18" s="409">
        <v>829</v>
      </c>
      <c r="H18" s="409">
        <v>6</v>
      </c>
      <c r="I18" s="409">
        <v>1314</v>
      </c>
      <c r="J18" s="409">
        <v>56</v>
      </c>
      <c r="K18" s="409">
        <v>1</v>
      </c>
      <c r="L18" s="409">
        <v>0</v>
      </c>
      <c r="M18" s="409">
        <v>0</v>
      </c>
      <c r="N18" s="409">
        <v>357</v>
      </c>
      <c r="O18" s="890"/>
    </row>
    <row r="19" spans="1:15" ht="20.25" customHeight="1">
      <c r="A19" s="520" t="s">
        <v>55</v>
      </c>
      <c r="B19" s="433" t="s">
        <v>140</v>
      </c>
      <c r="C19" s="409">
        <v>111</v>
      </c>
      <c r="D19" s="409">
        <v>5</v>
      </c>
      <c r="E19" s="409">
        <v>105</v>
      </c>
      <c r="F19" s="409">
        <v>11</v>
      </c>
      <c r="G19" s="409">
        <v>94</v>
      </c>
      <c r="H19" s="409">
        <v>0</v>
      </c>
      <c r="I19" s="409">
        <v>0</v>
      </c>
      <c r="J19" s="409">
        <v>1</v>
      </c>
      <c r="K19" s="409">
        <v>0</v>
      </c>
      <c r="L19" s="409">
        <v>0</v>
      </c>
      <c r="M19" s="409">
        <v>0</v>
      </c>
      <c r="N19" s="409">
        <v>0</v>
      </c>
      <c r="O19" s="890"/>
    </row>
    <row r="20" spans="1:15" ht="21" customHeight="1">
      <c r="A20" s="520" t="s">
        <v>141</v>
      </c>
      <c r="B20" s="433" t="s">
        <v>142</v>
      </c>
      <c r="C20" s="409">
        <v>1083</v>
      </c>
      <c r="D20" s="409">
        <v>144</v>
      </c>
      <c r="E20" s="409">
        <v>716</v>
      </c>
      <c r="F20" s="409">
        <v>84</v>
      </c>
      <c r="G20" s="409">
        <v>632</v>
      </c>
      <c r="H20" s="409">
        <v>0</v>
      </c>
      <c r="I20" s="409">
        <v>96</v>
      </c>
      <c r="J20" s="409">
        <v>88</v>
      </c>
      <c r="K20" s="409">
        <v>5</v>
      </c>
      <c r="L20" s="409">
        <v>2</v>
      </c>
      <c r="M20" s="409">
        <v>0</v>
      </c>
      <c r="N20" s="409">
        <v>32</v>
      </c>
      <c r="O20" s="890"/>
    </row>
    <row r="21" spans="1:15" ht="21" customHeight="1">
      <c r="A21" s="520" t="s">
        <v>143</v>
      </c>
      <c r="B21" s="433" t="s">
        <v>144</v>
      </c>
      <c r="C21" s="409">
        <v>0</v>
      </c>
      <c r="D21" s="409">
        <v>0</v>
      </c>
      <c r="E21" s="409">
        <v>0</v>
      </c>
      <c r="F21" s="409">
        <v>0</v>
      </c>
      <c r="G21" s="409">
        <v>0</v>
      </c>
      <c r="H21" s="409">
        <v>0</v>
      </c>
      <c r="I21" s="409">
        <v>0</v>
      </c>
      <c r="J21" s="409">
        <v>0</v>
      </c>
      <c r="K21" s="409">
        <v>0</v>
      </c>
      <c r="L21" s="409">
        <v>0</v>
      </c>
      <c r="M21" s="409">
        <v>0</v>
      </c>
      <c r="N21" s="409">
        <v>0</v>
      </c>
      <c r="O21" s="890"/>
    </row>
    <row r="22" spans="1:15" ht="21" customHeight="1">
      <c r="A22" s="520" t="s">
        <v>145</v>
      </c>
      <c r="B22" s="433" t="s">
        <v>146</v>
      </c>
      <c r="C22" s="409">
        <v>0</v>
      </c>
      <c r="D22" s="409">
        <v>0</v>
      </c>
      <c r="E22" s="409">
        <v>0</v>
      </c>
      <c r="F22" s="409">
        <v>0</v>
      </c>
      <c r="G22" s="409">
        <v>0</v>
      </c>
      <c r="H22" s="409">
        <v>0</v>
      </c>
      <c r="I22" s="409">
        <v>0</v>
      </c>
      <c r="J22" s="409">
        <v>0</v>
      </c>
      <c r="K22" s="409">
        <v>0</v>
      </c>
      <c r="L22" s="409">
        <v>0</v>
      </c>
      <c r="M22" s="409">
        <v>0</v>
      </c>
      <c r="N22" s="409">
        <v>0</v>
      </c>
      <c r="O22" s="890"/>
    </row>
    <row r="23" spans="1:15" ht="25.5">
      <c r="A23" s="520" t="s">
        <v>147</v>
      </c>
      <c r="B23" s="435" t="s">
        <v>148</v>
      </c>
      <c r="C23" s="409">
        <v>0</v>
      </c>
      <c r="D23" s="409">
        <v>0</v>
      </c>
      <c r="E23" s="409">
        <v>0</v>
      </c>
      <c r="F23" s="409">
        <v>0</v>
      </c>
      <c r="G23" s="409">
        <v>0</v>
      </c>
      <c r="H23" s="409">
        <v>0</v>
      </c>
      <c r="I23" s="409">
        <v>0</v>
      </c>
      <c r="J23" s="409">
        <v>0</v>
      </c>
      <c r="K23" s="409">
        <v>0</v>
      </c>
      <c r="L23" s="409">
        <v>0</v>
      </c>
      <c r="M23" s="409">
        <v>0</v>
      </c>
      <c r="N23" s="409">
        <v>0</v>
      </c>
      <c r="O23" s="890"/>
    </row>
    <row r="24" spans="1:15" ht="21" customHeight="1">
      <c r="A24" s="520" t="s">
        <v>149</v>
      </c>
      <c r="B24" s="433" t="s">
        <v>150</v>
      </c>
      <c r="C24" s="409">
        <v>0</v>
      </c>
      <c r="D24" s="409">
        <v>0</v>
      </c>
      <c r="E24" s="409">
        <v>0</v>
      </c>
      <c r="F24" s="409">
        <v>0</v>
      </c>
      <c r="G24" s="409">
        <v>0</v>
      </c>
      <c r="H24" s="409">
        <v>0</v>
      </c>
      <c r="I24" s="409">
        <v>0</v>
      </c>
      <c r="J24" s="409">
        <v>0</v>
      </c>
      <c r="K24" s="409">
        <v>0</v>
      </c>
      <c r="L24" s="409">
        <v>0</v>
      </c>
      <c r="M24" s="409">
        <v>0</v>
      </c>
      <c r="N24" s="409">
        <v>0</v>
      </c>
      <c r="O24" s="890"/>
    </row>
    <row r="25" spans="1:15" ht="21" customHeight="1">
      <c r="A25" s="521" t="s">
        <v>53</v>
      </c>
      <c r="B25" s="395" t="s">
        <v>151</v>
      </c>
      <c r="C25" s="404">
        <v>785</v>
      </c>
      <c r="D25" s="409">
        <v>34</v>
      </c>
      <c r="E25" s="517">
        <v>713</v>
      </c>
      <c r="F25" s="409">
        <v>175</v>
      </c>
      <c r="G25" s="409">
        <v>538</v>
      </c>
      <c r="H25" s="409">
        <v>0</v>
      </c>
      <c r="I25" s="409">
        <v>13</v>
      </c>
      <c r="J25" s="409">
        <v>25</v>
      </c>
      <c r="K25" s="409">
        <v>0</v>
      </c>
      <c r="L25" s="409">
        <v>0</v>
      </c>
      <c r="M25" s="409">
        <v>0</v>
      </c>
      <c r="N25" s="409">
        <v>0</v>
      </c>
      <c r="O25" s="890"/>
    </row>
    <row r="26" spans="1:15" s="416" customFormat="1" ht="26.25">
      <c r="A26" s="521" t="s">
        <v>556</v>
      </c>
      <c r="B26" s="436" t="s">
        <v>152</v>
      </c>
      <c r="C26" s="415">
        <f>(C18+C19)/C17</f>
        <v>0.7316650148662042</v>
      </c>
      <c r="D26" s="415">
        <f aca="true" t="shared" si="1" ref="D26:N26">(D18+C19)/D17</f>
        <v>0.8582089552238806</v>
      </c>
      <c r="E26" s="415">
        <f t="shared" si="1"/>
        <v>0.549171270718232</v>
      </c>
      <c r="F26" s="415">
        <f t="shared" si="1"/>
        <v>1.0392156862745099</v>
      </c>
      <c r="G26" s="415">
        <f t="shared" si="1"/>
        <v>0.5401929260450161</v>
      </c>
      <c r="H26" s="415">
        <f t="shared" si="1"/>
        <v>16.666666666666668</v>
      </c>
      <c r="I26" s="415">
        <f t="shared" si="1"/>
        <v>0.9319148936170213</v>
      </c>
      <c r="J26" s="415">
        <f t="shared" si="1"/>
        <v>0.38620689655172413</v>
      </c>
      <c r="K26" s="415">
        <f t="shared" si="1"/>
        <v>0.3333333333333333</v>
      </c>
      <c r="L26" s="415">
        <f t="shared" si="1"/>
        <v>0</v>
      </c>
      <c r="M26" s="415" t="e">
        <f t="shared" si="1"/>
        <v>#DIV/0!</v>
      </c>
      <c r="N26" s="415">
        <f t="shared" si="1"/>
        <v>0.9177377892030848</v>
      </c>
      <c r="O26" s="390"/>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80" zoomScaleNormal="80" zoomScaleSheetLayoutView="80" zoomScalePageLayoutView="0" workbookViewId="0" topLeftCell="A16">
      <selection activeCell="F31" sqref="F31"/>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308" t="s">
        <v>182</v>
      </c>
      <c r="B1" s="1309"/>
      <c r="C1" s="1309"/>
    </row>
    <row r="2" spans="1:3" ht="21.75" customHeight="1">
      <c r="A2" s="1310" t="s">
        <v>70</v>
      </c>
      <c r="B2" s="1310"/>
      <c r="C2" s="515" t="s">
        <v>341</v>
      </c>
    </row>
    <row r="3" spans="1:3" ht="21.75" customHeight="1">
      <c r="A3" s="1307" t="s">
        <v>6</v>
      </c>
      <c r="B3" s="1307"/>
      <c r="C3" s="5">
        <v>1</v>
      </c>
    </row>
    <row r="4" spans="1:3" ht="17.25" customHeight="1">
      <c r="A4" s="397" t="s">
        <v>52</v>
      </c>
      <c r="B4" s="533" t="s">
        <v>567</v>
      </c>
      <c r="C4" s="516">
        <v>0</v>
      </c>
    </row>
    <row r="5" spans="1:3" s="6" customFormat="1" ht="17.25" customHeight="1">
      <c r="A5" s="5" t="s">
        <v>54</v>
      </c>
      <c r="B5" s="534" t="s">
        <v>153</v>
      </c>
      <c r="C5" s="39">
        <v>0</v>
      </c>
    </row>
    <row r="6" spans="1:3" s="6" customFormat="1" ht="17.25" customHeight="1">
      <c r="A6" s="5" t="s">
        <v>55</v>
      </c>
      <c r="B6" s="534" t="s">
        <v>154</v>
      </c>
      <c r="C6" s="39">
        <v>0</v>
      </c>
    </row>
    <row r="7" spans="1:3" s="6" customFormat="1" ht="17.25" customHeight="1">
      <c r="A7" s="5" t="s">
        <v>141</v>
      </c>
      <c r="B7" s="534" t="s">
        <v>155</v>
      </c>
      <c r="C7" s="39">
        <v>0</v>
      </c>
    </row>
    <row r="8" spans="1:3" s="6" customFormat="1" ht="17.25" customHeight="1">
      <c r="A8" s="5" t="s">
        <v>143</v>
      </c>
      <c r="B8" s="534" t="s">
        <v>156</v>
      </c>
      <c r="C8" s="39">
        <v>0</v>
      </c>
    </row>
    <row r="9" spans="1:3" s="6" customFormat="1" ht="17.25" customHeight="1">
      <c r="A9" s="5" t="s">
        <v>145</v>
      </c>
      <c r="B9" s="534" t="s">
        <v>157</v>
      </c>
      <c r="C9" s="39">
        <v>0</v>
      </c>
    </row>
    <row r="10" spans="1:3" s="6" customFormat="1" ht="17.25" customHeight="1">
      <c r="A10" s="5" t="s">
        <v>147</v>
      </c>
      <c r="B10" s="534" t="s">
        <v>158</v>
      </c>
      <c r="C10" s="39">
        <v>0</v>
      </c>
    </row>
    <row r="11" spans="1:3" s="6" customFormat="1" ht="17.25" customHeight="1">
      <c r="A11" s="5" t="s">
        <v>149</v>
      </c>
      <c r="B11" s="534" t="s">
        <v>160</v>
      </c>
      <c r="C11" s="39">
        <v>0</v>
      </c>
    </row>
    <row r="12" spans="1:3" s="32" customFormat="1" ht="17.25" customHeight="1">
      <c r="A12" s="397" t="s">
        <v>53</v>
      </c>
      <c r="B12" s="533" t="s">
        <v>566</v>
      </c>
      <c r="C12" s="516">
        <v>0</v>
      </c>
    </row>
    <row r="13" spans="1:3" s="6" customFormat="1" ht="17.25" customHeight="1">
      <c r="A13" s="5" t="s">
        <v>56</v>
      </c>
      <c r="B13" s="534" t="s">
        <v>159</v>
      </c>
      <c r="C13" s="39">
        <v>0</v>
      </c>
    </row>
    <row r="14" spans="1:3" ht="17.25" customHeight="1">
      <c r="A14" s="5" t="s">
        <v>57</v>
      </c>
      <c r="B14" s="534" t="s">
        <v>160</v>
      </c>
      <c r="C14" s="39">
        <v>0</v>
      </c>
    </row>
    <row r="15" spans="1:3" ht="17.25" customHeight="1">
      <c r="A15" s="397" t="s">
        <v>58</v>
      </c>
      <c r="B15" s="533" t="s">
        <v>150</v>
      </c>
      <c r="C15" s="516">
        <v>0</v>
      </c>
    </row>
    <row r="16" spans="1:3" ht="17.25" customHeight="1">
      <c r="A16" s="5" t="s">
        <v>161</v>
      </c>
      <c r="B16" s="531" t="s">
        <v>162</v>
      </c>
      <c r="C16" s="39">
        <v>0</v>
      </c>
    </row>
    <row r="17" spans="1:3" s="6" customFormat="1" ht="30">
      <c r="A17" s="5" t="s">
        <v>163</v>
      </c>
      <c r="B17" s="534" t="s">
        <v>164</v>
      </c>
      <c r="C17" s="39">
        <v>0</v>
      </c>
    </row>
    <row r="18" spans="1:3" s="6" customFormat="1" ht="17.25" customHeight="1">
      <c r="A18" s="5" t="s">
        <v>165</v>
      </c>
      <c r="B18" s="534" t="s">
        <v>166</v>
      </c>
      <c r="C18" s="39">
        <v>0</v>
      </c>
    </row>
    <row r="19" spans="1:3" s="6" customFormat="1" ht="17.25" customHeight="1">
      <c r="A19" s="397" t="s">
        <v>73</v>
      </c>
      <c r="B19" s="533" t="s">
        <v>565</v>
      </c>
      <c r="C19" s="516">
        <v>111</v>
      </c>
    </row>
    <row r="20" spans="1:3" s="6" customFormat="1" ht="17.25" customHeight="1">
      <c r="A20" s="5" t="s">
        <v>167</v>
      </c>
      <c r="B20" s="534" t="s">
        <v>168</v>
      </c>
      <c r="C20" s="39">
        <v>9</v>
      </c>
    </row>
    <row r="21" spans="1:3" s="6" customFormat="1" ht="17.25" customHeight="1">
      <c r="A21" s="5" t="s">
        <v>169</v>
      </c>
      <c r="B21" s="534" t="s">
        <v>170</v>
      </c>
      <c r="C21" s="39">
        <v>5</v>
      </c>
    </row>
    <row r="22" spans="1:3" s="6" customFormat="1" ht="17.25" customHeight="1">
      <c r="A22" s="5" t="s">
        <v>171</v>
      </c>
      <c r="B22" s="534" t="s">
        <v>172</v>
      </c>
      <c r="C22" s="39">
        <v>2</v>
      </c>
    </row>
    <row r="23" spans="1:3" s="6" customFormat="1" ht="17.25" customHeight="1">
      <c r="A23" s="5" t="s">
        <v>173</v>
      </c>
      <c r="B23" s="534" t="s">
        <v>156</v>
      </c>
      <c r="C23" s="39">
        <v>0</v>
      </c>
    </row>
    <row r="24" spans="1:3" s="6" customFormat="1" ht="17.25" customHeight="1">
      <c r="A24" s="5" t="s">
        <v>174</v>
      </c>
      <c r="B24" s="534" t="s">
        <v>157</v>
      </c>
      <c r="C24" s="39">
        <v>95</v>
      </c>
    </row>
    <row r="25" spans="1:3" s="6" customFormat="1" ht="17.25" customHeight="1">
      <c r="A25" s="5" t="s">
        <v>175</v>
      </c>
      <c r="B25" s="534" t="s">
        <v>176</v>
      </c>
      <c r="C25" s="39">
        <v>0</v>
      </c>
    </row>
    <row r="26" spans="1:3" s="6" customFormat="1" ht="17.25" customHeight="1">
      <c r="A26" s="397" t="s">
        <v>74</v>
      </c>
      <c r="B26" s="533" t="s">
        <v>564</v>
      </c>
      <c r="C26" s="516">
        <v>785</v>
      </c>
    </row>
    <row r="27" spans="1:4" s="6" customFormat="1" ht="17.25" customHeight="1">
      <c r="A27" s="5" t="s">
        <v>177</v>
      </c>
      <c r="B27" s="534" t="s">
        <v>168</v>
      </c>
      <c r="C27" s="39">
        <v>677</v>
      </c>
      <c r="D27" s="916"/>
    </row>
    <row r="28" spans="1:4" ht="17.25" customHeight="1">
      <c r="A28" s="5" t="s">
        <v>178</v>
      </c>
      <c r="B28" s="534" t="s">
        <v>170</v>
      </c>
      <c r="C28" s="39">
        <v>0</v>
      </c>
      <c r="D28" s="916"/>
    </row>
    <row r="29" spans="1:4" s="6" customFormat="1" ht="17.25" customHeight="1">
      <c r="A29" s="5" t="s">
        <v>179</v>
      </c>
      <c r="B29" s="534" t="s">
        <v>180</v>
      </c>
      <c r="C29" s="39">
        <v>108</v>
      </c>
      <c r="D29" s="916"/>
    </row>
    <row r="30" spans="1:3" ht="30.75" customHeight="1">
      <c r="A30" s="35"/>
      <c r="B30" s="407"/>
      <c r="C30" s="532" t="str">
        <f>'Thong tin'!B8</f>
        <v>Ninh Bình, ngày 02 tháng 8 năm 2017</v>
      </c>
    </row>
    <row r="31" spans="1:3" ht="22.5" customHeight="1">
      <c r="A31" s="35"/>
      <c r="B31" s="408" t="s">
        <v>4</v>
      </c>
      <c r="C31" s="528" t="str">
        <f>'Thong tin'!B7</f>
        <v>CỤC TRƯỞNG</v>
      </c>
    </row>
    <row r="32" spans="2:3" s="36" customFormat="1" ht="18.75">
      <c r="B32" s="523"/>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524" t="str">
        <f>'Thong tin'!B5</f>
        <v>Nguyễn Thị Thanh Tâm</v>
      </c>
      <c r="C37" s="524" t="str">
        <f>'Thong tin'!B6</f>
        <v>Phạm Xuân Túy</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301" t="s">
        <v>182</v>
      </c>
      <c r="B44" s="1302"/>
      <c r="C44" s="1302"/>
    </row>
    <row r="45" spans="1:3" ht="18.75" hidden="1">
      <c r="A45" s="1305" t="s">
        <v>70</v>
      </c>
      <c r="B45" s="1306"/>
      <c r="C45" s="387" t="s">
        <v>341</v>
      </c>
    </row>
    <row r="46" spans="1:3" ht="15.75" hidden="1">
      <c r="A46" s="1303" t="s">
        <v>6</v>
      </c>
      <c r="B46" s="1304"/>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301" t="s">
        <v>182</v>
      </c>
      <c r="B82" s="1302"/>
      <c r="C82" s="1302"/>
    </row>
    <row r="83" spans="1:3" ht="18.75" hidden="1">
      <c r="A83" s="1305" t="s">
        <v>70</v>
      </c>
      <c r="B83" s="1306"/>
      <c r="C83" s="387" t="s">
        <v>341</v>
      </c>
    </row>
    <row r="84" spans="1:3" ht="24.75" customHeight="1" hidden="1">
      <c r="A84" s="1303" t="s">
        <v>6</v>
      </c>
      <c r="B84" s="1304"/>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301" t="s">
        <v>182</v>
      </c>
      <c r="B120" s="1302"/>
      <c r="C120" s="1302"/>
    </row>
    <row r="121" spans="1:3" ht="18.75" hidden="1">
      <c r="A121" s="1305" t="s">
        <v>70</v>
      </c>
      <c r="B121" s="1306"/>
      <c r="C121" s="387" t="s">
        <v>341</v>
      </c>
    </row>
    <row r="122" spans="1:3" ht="15.75" hidden="1">
      <c r="A122" s="1303" t="s">
        <v>6</v>
      </c>
      <c r="B122" s="1304"/>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301" t="s">
        <v>182</v>
      </c>
      <c r="B160" s="1302"/>
      <c r="C160" s="1302"/>
    </row>
    <row r="161" spans="1:3" ht="18.75" hidden="1">
      <c r="A161" s="1305" t="s">
        <v>70</v>
      </c>
      <c r="B161" s="1306"/>
      <c r="C161" s="387" t="s">
        <v>341</v>
      </c>
    </row>
    <row r="162" spans="1:3" ht="15.75" hidden="1">
      <c r="A162" s="1303" t="s">
        <v>6</v>
      </c>
      <c r="B162" s="1304"/>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301" t="s">
        <v>182</v>
      </c>
      <c r="B199" s="1302"/>
      <c r="C199" s="1302"/>
    </row>
    <row r="200" spans="1:3" ht="18.75" hidden="1">
      <c r="A200" s="1305" t="s">
        <v>70</v>
      </c>
      <c r="B200" s="1306"/>
      <c r="C200" s="387" t="s">
        <v>341</v>
      </c>
    </row>
    <row r="201" spans="1:3" ht="15.75" hidden="1">
      <c r="A201" s="1303" t="s">
        <v>6</v>
      </c>
      <c r="B201" s="1304"/>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301" t="s">
        <v>182</v>
      </c>
      <c r="B237" s="1302"/>
      <c r="C237" s="1302"/>
    </row>
    <row r="238" spans="1:3" ht="18.75" hidden="1">
      <c r="A238" s="1305" t="s">
        <v>70</v>
      </c>
      <c r="B238" s="1306"/>
      <c r="C238" s="387" t="s">
        <v>341</v>
      </c>
    </row>
    <row r="239" spans="1:3" ht="15.75" hidden="1">
      <c r="A239" s="1303" t="s">
        <v>6</v>
      </c>
      <c r="B239" s="1304"/>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301" t="s">
        <v>182</v>
      </c>
      <c r="B277" s="1302"/>
      <c r="C277" s="1302"/>
    </row>
    <row r="278" spans="1:3" ht="18.75" hidden="1">
      <c r="A278" s="1305" t="s">
        <v>70</v>
      </c>
      <c r="B278" s="1306"/>
      <c r="C278" s="387" t="s">
        <v>341</v>
      </c>
    </row>
    <row r="279" spans="1:3" ht="15.75" hidden="1">
      <c r="A279" s="1303" t="s">
        <v>6</v>
      </c>
      <c r="B279" s="1304"/>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301" t="s">
        <v>182</v>
      </c>
      <c r="B315" s="1302"/>
      <c r="C315" s="1302"/>
    </row>
    <row r="316" spans="1:3" ht="18.75" hidden="1">
      <c r="A316" s="1305" t="s">
        <v>70</v>
      </c>
      <c r="B316" s="1306"/>
      <c r="C316" s="387" t="s">
        <v>341</v>
      </c>
    </row>
    <row r="317" spans="1:3" ht="15.75" hidden="1">
      <c r="A317" s="1303" t="s">
        <v>6</v>
      </c>
      <c r="B317" s="1304"/>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301" t="s">
        <v>182</v>
      </c>
      <c r="B352" s="1302"/>
      <c r="C352" s="1302"/>
    </row>
    <row r="353" spans="1:3" ht="18.75" hidden="1">
      <c r="A353" s="1305" t="s">
        <v>70</v>
      </c>
      <c r="B353" s="1306"/>
      <c r="C353" s="387" t="s">
        <v>341</v>
      </c>
    </row>
    <row r="354" spans="1:3" ht="15.75" hidden="1">
      <c r="A354" s="1303" t="s">
        <v>6</v>
      </c>
      <c r="B354" s="1304"/>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301" t="s">
        <v>182</v>
      </c>
      <c r="B394" s="1302"/>
      <c r="C394" s="1302"/>
    </row>
    <row r="395" spans="1:3" ht="18.75" hidden="1">
      <c r="A395" s="1305" t="s">
        <v>70</v>
      </c>
      <c r="B395" s="1306"/>
      <c r="C395" s="387" t="s">
        <v>341</v>
      </c>
    </row>
    <row r="396" spans="1:3" ht="15.75" hidden="1">
      <c r="A396" s="1303" t="s">
        <v>6</v>
      </c>
      <c r="B396" s="1304"/>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301" t="s">
        <v>182</v>
      </c>
      <c r="B430" s="1302"/>
      <c r="C430" s="1302"/>
    </row>
    <row r="431" spans="1:3" ht="18.75" hidden="1">
      <c r="A431" s="1305" t="s">
        <v>70</v>
      </c>
      <c r="B431" s="1306"/>
      <c r="C431" s="387" t="s">
        <v>341</v>
      </c>
    </row>
    <row r="432" spans="1:3" ht="15.75" hidden="1">
      <c r="A432" s="1303" t="s">
        <v>6</v>
      </c>
      <c r="B432" s="1304"/>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301" t="s">
        <v>182</v>
      </c>
      <c r="B470" s="1302"/>
      <c r="C470" s="1302"/>
    </row>
    <row r="471" spans="1:3" ht="18.75" hidden="1">
      <c r="A471" s="1305" t="s">
        <v>70</v>
      </c>
      <c r="B471" s="1306"/>
      <c r="C471" s="387" t="s">
        <v>341</v>
      </c>
    </row>
    <row r="472" spans="1:3" ht="15.75" hidden="1">
      <c r="A472" s="1303" t="s">
        <v>6</v>
      </c>
      <c r="B472" s="1304"/>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scale="91" r:id="rId1"/>
</worksheet>
</file>

<file path=xl/worksheets/sheet15.xml><?xml version="1.0" encoding="utf-8"?>
<worksheet xmlns="http://schemas.openxmlformats.org/spreadsheetml/2006/main" xmlns:r="http://schemas.openxmlformats.org/officeDocument/2006/relationships">
  <sheetPr>
    <tabColor indexed="51"/>
  </sheetPr>
  <dimension ref="A1:AF26"/>
  <sheetViews>
    <sheetView showZeros="0" view="pageBreakPreview" zoomScale="80" zoomScaleSheetLayoutView="80" zoomScalePageLayoutView="0" workbookViewId="0" topLeftCell="A9">
      <selection activeCell="C11" sqref="C11:O26"/>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98" t="s">
        <v>30</v>
      </c>
      <c r="B1" s="1298"/>
      <c r="C1" s="417"/>
      <c r="D1" s="1299" t="s">
        <v>82</v>
      </c>
      <c r="E1" s="1299"/>
      <c r="F1" s="1299"/>
      <c r="G1" s="1299"/>
      <c r="H1" s="1299"/>
      <c r="I1" s="1299"/>
      <c r="J1" s="1299"/>
      <c r="K1" s="1299"/>
      <c r="L1" s="1295" t="s">
        <v>558</v>
      </c>
      <c r="M1" s="1295"/>
      <c r="N1" s="1295"/>
      <c r="O1" s="1295"/>
    </row>
    <row r="2" spans="1:15" ht="16.5" customHeight="1">
      <c r="A2" s="419" t="s">
        <v>344</v>
      </c>
      <c r="B2" s="419"/>
      <c r="C2" s="419"/>
      <c r="D2" s="1299" t="s">
        <v>183</v>
      </c>
      <c r="E2" s="1299"/>
      <c r="F2" s="1299"/>
      <c r="G2" s="1299"/>
      <c r="H2" s="1299"/>
      <c r="I2" s="1299"/>
      <c r="J2" s="1299"/>
      <c r="K2" s="1299"/>
      <c r="L2" s="1296" t="str">
        <f>'Thong tin'!B4</f>
        <v>CTHADS tỉnh Ninh Bình</v>
      </c>
      <c r="M2" s="1296"/>
      <c r="N2" s="1296"/>
      <c r="O2" s="1296"/>
    </row>
    <row r="3" spans="1:15" ht="16.5" customHeight="1">
      <c r="A3" s="419" t="s">
        <v>345</v>
      </c>
      <c r="B3" s="419"/>
      <c r="C3" s="419"/>
      <c r="D3" s="1300" t="str">
        <f>'Thong tin'!B3</f>
        <v>10 tháng / năm 2017</v>
      </c>
      <c r="E3" s="1300"/>
      <c r="F3" s="1300"/>
      <c r="G3" s="1300"/>
      <c r="H3" s="1300"/>
      <c r="I3" s="1300"/>
      <c r="J3" s="1300"/>
      <c r="K3" s="1300"/>
      <c r="L3" s="1295" t="s">
        <v>524</v>
      </c>
      <c r="M3" s="1295"/>
      <c r="N3" s="1295"/>
      <c r="O3" s="1295"/>
    </row>
    <row r="4" spans="1:15" ht="16.5" customHeight="1">
      <c r="A4" s="437" t="s">
        <v>119</v>
      </c>
      <c r="B4" s="437"/>
      <c r="C4" s="422"/>
      <c r="D4" s="423"/>
      <c r="E4" s="423"/>
      <c r="F4" s="422"/>
      <c r="G4" s="424"/>
      <c r="H4" s="424"/>
      <c r="I4" s="424"/>
      <c r="J4" s="422"/>
      <c r="K4" s="423"/>
      <c r="L4" s="1296" t="s">
        <v>412</v>
      </c>
      <c r="M4" s="1296"/>
      <c r="N4" s="1296"/>
      <c r="O4" s="1296"/>
    </row>
    <row r="5" spans="1:15" ht="16.5" customHeight="1">
      <c r="A5" s="425"/>
      <c r="B5" s="422"/>
      <c r="C5" s="422"/>
      <c r="D5" s="422"/>
      <c r="E5" s="422"/>
      <c r="F5" s="426"/>
      <c r="G5" s="427"/>
      <c r="H5" s="427"/>
      <c r="I5" s="427"/>
      <c r="J5" s="426"/>
      <c r="K5" s="428"/>
      <c r="L5" s="441"/>
      <c r="M5" s="441" t="s">
        <v>8</v>
      </c>
      <c r="N5" s="418"/>
      <c r="O5" s="418"/>
    </row>
    <row r="6" spans="1:15" ht="18.75" customHeight="1">
      <c r="A6" s="1279" t="s">
        <v>69</v>
      </c>
      <c r="B6" s="1279"/>
      <c r="C6" s="1279" t="s">
        <v>38</v>
      </c>
      <c r="D6" s="1279" t="s">
        <v>337</v>
      </c>
      <c r="E6" s="1279"/>
      <c r="F6" s="1279"/>
      <c r="G6" s="1279"/>
      <c r="H6" s="1279"/>
      <c r="I6" s="1279"/>
      <c r="J6" s="1279"/>
      <c r="K6" s="1279"/>
      <c r="L6" s="1279"/>
      <c r="M6" s="1279"/>
      <c r="N6" s="1279"/>
      <c r="O6" s="1279"/>
    </row>
    <row r="7" spans="1:15" ht="20.25" customHeight="1">
      <c r="A7" s="1279"/>
      <c r="B7" s="1279"/>
      <c r="C7" s="1279"/>
      <c r="D7" s="1313" t="s">
        <v>120</v>
      </c>
      <c r="E7" s="1311" t="s">
        <v>121</v>
      </c>
      <c r="F7" s="1311"/>
      <c r="G7" s="1311"/>
      <c r="H7" s="1311" t="s">
        <v>122</v>
      </c>
      <c r="I7" s="1311" t="s">
        <v>123</v>
      </c>
      <c r="J7" s="1311" t="s">
        <v>124</v>
      </c>
      <c r="K7" s="1311" t="s">
        <v>125</v>
      </c>
      <c r="L7" s="1311" t="s">
        <v>126</v>
      </c>
      <c r="M7" s="1311" t="s">
        <v>127</v>
      </c>
      <c r="N7" s="1311" t="s">
        <v>184</v>
      </c>
      <c r="O7" s="1311" t="s">
        <v>128</v>
      </c>
    </row>
    <row r="8" spans="1:15" ht="19.5" customHeight="1">
      <c r="A8" s="1279"/>
      <c r="B8" s="1279"/>
      <c r="C8" s="1279"/>
      <c r="D8" s="1313"/>
      <c r="E8" s="1311" t="s">
        <v>37</v>
      </c>
      <c r="F8" s="1311" t="s">
        <v>7</v>
      </c>
      <c r="G8" s="1311"/>
      <c r="H8" s="1311"/>
      <c r="I8" s="1311"/>
      <c r="J8" s="1311"/>
      <c r="K8" s="1311"/>
      <c r="L8" s="1311"/>
      <c r="M8" s="1311"/>
      <c r="N8" s="1311"/>
      <c r="O8" s="1311"/>
    </row>
    <row r="9" spans="1:15" ht="39.75" customHeight="1">
      <c r="A9" s="1279"/>
      <c r="B9" s="1279"/>
      <c r="C9" s="1279"/>
      <c r="D9" s="1313"/>
      <c r="E9" s="1311"/>
      <c r="F9" s="570" t="s">
        <v>129</v>
      </c>
      <c r="G9" s="570" t="s">
        <v>130</v>
      </c>
      <c r="H9" s="1311"/>
      <c r="I9" s="1311"/>
      <c r="J9" s="1311"/>
      <c r="K9" s="1311"/>
      <c r="L9" s="1311"/>
      <c r="M9" s="1311"/>
      <c r="N9" s="1311"/>
      <c r="O9" s="1311"/>
    </row>
    <row r="10" spans="1:26" s="393" customFormat="1" ht="17.25" customHeight="1">
      <c r="A10" s="1312" t="s">
        <v>40</v>
      </c>
      <c r="B10" s="1312"/>
      <c r="C10" s="530">
        <v>1</v>
      </c>
      <c r="D10" s="530">
        <v>2</v>
      </c>
      <c r="E10" s="530">
        <v>3</v>
      </c>
      <c r="F10" s="530">
        <v>4</v>
      </c>
      <c r="G10" s="530">
        <v>5</v>
      </c>
      <c r="H10" s="530">
        <v>6</v>
      </c>
      <c r="I10" s="530">
        <v>7</v>
      </c>
      <c r="J10" s="530">
        <v>8</v>
      </c>
      <c r="K10" s="530">
        <v>9</v>
      </c>
      <c r="L10" s="530">
        <v>10</v>
      </c>
      <c r="M10" s="530">
        <v>11</v>
      </c>
      <c r="N10" s="530">
        <v>12</v>
      </c>
      <c r="O10" s="530">
        <v>13</v>
      </c>
      <c r="P10" s="393">
        <f>C11-C14-C16</f>
        <v>0</v>
      </c>
      <c r="Q10" s="393">
        <f aca="true" t="shared" si="0" ref="Q10:Z10">D11-D14-D16</f>
        <v>0</v>
      </c>
      <c r="R10" s="393">
        <f t="shared" si="0"/>
        <v>0</v>
      </c>
      <c r="S10" s="393">
        <f t="shared" si="0"/>
        <v>0</v>
      </c>
      <c r="T10" s="393">
        <f t="shared" si="0"/>
        <v>0</v>
      </c>
      <c r="U10" s="393">
        <f t="shared" si="0"/>
        <v>0</v>
      </c>
      <c r="V10" s="393">
        <f t="shared" si="0"/>
        <v>0</v>
      </c>
      <c r="W10" s="393">
        <f t="shared" si="0"/>
        <v>0</v>
      </c>
      <c r="X10" s="393">
        <f t="shared" si="0"/>
        <v>0</v>
      </c>
      <c r="Y10" s="393">
        <f t="shared" si="0"/>
        <v>0</v>
      </c>
      <c r="Z10" s="393">
        <f t="shared" si="0"/>
        <v>0</v>
      </c>
    </row>
    <row r="11" spans="1:32" ht="22.5" customHeight="1">
      <c r="A11" s="521" t="s">
        <v>0</v>
      </c>
      <c r="B11" s="442" t="s">
        <v>131</v>
      </c>
      <c r="C11" s="404">
        <v>580</v>
      </c>
      <c r="D11" s="404">
        <v>218</v>
      </c>
      <c r="E11" s="404">
        <v>86</v>
      </c>
      <c r="F11" s="404">
        <v>0</v>
      </c>
      <c r="G11" s="404">
        <v>86</v>
      </c>
      <c r="H11" s="404">
        <v>0</v>
      </c>
      <c r="I11" s="404">
        <v>171</v>
      </c>
      <c r="J11" s="404">
        <v>92</v>
      </c>
      <c r="K11" s="404">
        <v>7</v>
      </c>
      <c r="L11" s="404">
        <v>2</v>
      </c>
      <c r="M11" s="404">
        <v>4</v>
      </c>
      <c r="N11" s="404">
        <v>0</v>
      </c>
      <c r="O11" s="404">
        <v>0</v>
      </c>
      <c r="P11" s="388">
        <f>C11-C14-C16</f>
        <v>0</v>
      </c>
      <c r="Q11" s="388">
        <f aca="true" t="shared" si="1" ref="Q11:AF11">D11-D14-D16</f>
        <v>0</v>
      </c>
      <c r="R11" s="388">
        <f t="shared" si="1"/>
        <v>0</v>
      </c>
      <c r="S11" s="388">
        <f t="shared" si="1"/>
        <v>0</v>
      </c>
      <c r="T11" s="388">
        <f t="shared" si="1"/>
        <v>0</v>
      </c>
      <c r="U11" s="388">
        <f t="shared" si="1"/>
        <v>0</v>
      </c>
      <c r="V11" s="388">
        <f t="shared" si="1"/>
        <v>0</v>
      </c>
      <c r="W11" s="388">
        <f t="shared" si="1"/>
        <v>0</v>
      </c>
      <c r="X11" s="388">
        <f t="shared" si="1"/>
        <v>0</v>
      </c>
      <c r="Y11" s="388">
        <f t="shared" si="1"/>
        <v>0</v>
      </c>
      <c r="Z11" s="388">
        <f t="shared" si="1"/>
        <v>0</v>
      </c>
      <c r="AA11" s="388">
        <f t="shared" si="1"/>
        <v>0</v>
      </c>
      <c r="AB11" s="388">
        <f t="shared" si="1"/>
        <v>0</v>
      </c>
      <c r="AC11" s="388">
        <f t="shared" si="1"/>
        <v>0</v>
      </c>
      <c r="AD11" s="388">
        <f t="shared" si="1"/>
        <v>0</v>
      </c>
      <c r="AE11" s="388">
        <f t="shared" si="1"/>
        <v>0</v>
      </c>
      <c r="AF11" s="388">
        <f t="shared" si="1"/>
        <v>0</v>
      </c>
    </row>
    <row r="12" spans="1:15" s="403" customFormat="1" ht="22.5" customHeight="1">
      <c r="A12" s="520">
        <v>1</v>
      </c>
      <c r="B12" s="433" t="s">
        <v>132</v>
      </c>
      <c r="C12" s="404">
        <v>403</v>
      </c>
      <c r="D12" s="409">
        <v>172</v>
      </c>
      <c r="E12" s="404">
        <v>59</v>
      </c>
      <c r="F12" s="409">
        <v>0</v>
      </c>
      <c r="G12" s="409">
        <v>59</v>
      </c>
      <c r="H12" s="409">
        <v>0</v>
      </c>
      <c r="I12" s="409">
        <v>112</v>
      </c>
      <c r="J12" s="409">
        <v>50</v>
      </c>
      <c r="K12" s="409">
        <v>7</v>
      </c>
      <c r="L12" s="409">
        <v>2</v>
      </c>
      <c r="M12" s="409">
        <v>1</v>
      </c>
      <c r="N12" s="409">
        <v>0</v>
      </c>
      <c r="O12" s="409">
        <v>0</v>
      </c>
    </row>
    <row r="13" spans="1:15" s="403" customFormat="1" ht="22.5" customHeight="1">
      <c r="A13" s="520">
        <v>2</v>
      </c>
      <c r="B13" s="433" t="s">
        <v>133</v>
      </c>
      <c r="C13" s="404">
        <v>177</v>
      </c>
      <c r="D13" s="409">
        <v>46</v>
      </c>
      <c r="E13" s="404">
        <v>27</v>
      </c>
      <c r="F13" s="409">
        <v>0</v>
      </c>
      <c r="G13" s="409">
        <v>27</v>
      </c>
      <c r="H13" s="409">
        <v>0</v>
      </c>
      <c r="I13" s="409">
        <v>59</v>
      </c>
      <c r="J13" s="409">
        <v>42</v>
      </c>
      <c r="K13" s="409">
        <v>0</v>
      </c>
      <c r="L13" s="409">
        <v>0</v>
      </c>
      <c r="M13" s="409">
        <v>3</v>
      </c>
      <c r="N13" s="409">
        <v>0</v>
      </c>
      <c r="O13" s="409">
        <v>0</v>
      </c>
    </row>
    <row r="14" spans="1:15" ht="22.5" customHeight="1">
      <c r="A14" s="521" t="s">
        <v>1</v>
      </c>
      <c r="B14" s="395" t="s">
        <v>134</v>
      </c>
      <c r="C14" s="404">
        <v>17</v>
      </c>
      <c r="D14" s="409">
        <v>1</v>
      </c>
      <c r="E14" s="404">
        <v>3</v>
      </c>
      <c r="F14" s="409">
        <v>0</v>
      </c>
      <c r="G14" s="409">
        <v>3</v>
      </c>
      <c r="H14" s="409">
        <v>0</v>
      </c>
      <c r="I14" s="409">
        <v>9</v>
      </c>
      <c r="J14" s="409">
        <v>4</v>
      </c>
      <c r="K14" s="409">
        <v>0</v>
      </c>
      <c r="L14" s="409">
        <v>0</v>
      </c>
      <c r="M14" s="409">
        <v>0</v>
      </c>
      <c r="N14" s="409">
        <v>0</v>
      </c>
      <c r="O14" s="409">
        <v>0</v>
      </c>
    </row>
    <row r="15" spans="1:15" ht="22.5" customHeight="1">
      <c r="A15" s="521" t="s">
        <v>9</v>
      </c>
      <c r="B15" s="395" t="s">
        <v>135</v>
      </c>
      <c r="C15" s="404">
        <v>2</v>
      </c>
      <c r="D15" s="409">
        <v>0</v>
      </c>
      <c r="E15" s="404">
        <v>0</v>
      </c>
      <c r="F15" s="409">
        <v>0</v>
      </c>
      <c r="G15" s="409">
        <v>0</v>
      </c>
      <c r="H15" s="409">
        <v>0</v>
      </c>
      <c r="I15" s="409">
        <v>0</v>
      </c>
      <c r="J15" s="409">
        <v>2</v>
      </c>
      <c r="K15" s="409">
        <v>0</v>
      </c>
      <c r="L15" s="409">
        <v>0</v>
      </c>
      <c r="M15" s="409">
        <v>0</v>
      </c>
      <c r="N15" s="409">
        <v>0</v>
      </c>
      <c r="O15" s="409">
        <v>0</v>
      </c>
    </row>
    <row r="16" spans="1:15" ht="22.5" customHeight="1">
      <c r="A16" s="521" t="s">
        <v>136</v>
      </c>
      <c r="B16" s="395" t="s">
        <v>137</v>
      </c>
      <c r="C16" s="404">
        <v>563</v>
      </c>
      <c r="D16" s="404">
        <v>217</v>
      </c>
      <c r="E16" s="404">
        <v>83</v>
      </c>
      <c r="F16" s="404">
        <v>0</v>
      </c>
      <c r="G16" s="404">
        <v>83</v>
      </c>
      <c r="H16" s="404">
        <v>0</v>
      </c>
      <c r="I16" s="404">
        <v>162</v>
      </c>
      <c r="J16" s="404">
        <v>88</v>
      </c>
      <c r="K16" s="404">
        <v>7</v>
      </c>
      <c r="L16" s="404">
        <v>2</v>
      </c>
      <c r="M16" s="404">
        <v>4</v>
      </c>
      <c r="N16" s="404">
        <v>0</v>
      </c>
      <c r="O16" s="404">
        <v>0</v>
      </c>
    </row>
    <row r="17" spans="1:15" ht="22.5" customHeight="1">
      <c r="A17" s="521" t="s">
        <v>52</v>
      </c>
      <c r="B17" s="395" t="s">
        <v>138</v>
      </c>
      <c r="C17" s="404">
        <v>513</v>
      </c>
      <c r="D17" s="404">
        <v>203</v>
      </c>
      <c r="E17" s="404">
        <v>63</v>
      </c>
      <c r="F17" s="404">
        <v>0</v>
      </c>
      <c r="G17" s="404">
        <v>63</v>
      </c>
      <c r="H17" s="404">
        <v>0</v>
      </c>
      <c r="I17" s="404">
        <v>153</v>
      </c>
      <c r="J17" s="404">
        <v>81</v>
      </c>
      <c r="K17" s="404">
        <v>7</v>
      </c>
      <c r="L17" s="404">
        <v>2</v>
      </c>
      <c r="M17" s="404">
        <v>4</v>
      </c>
      <c r="N17" s="404">
        <v>0</v>
      </c>
      <c r="O17" s="404">
        <v>0</v>
      </c>
    </row>
    <row r="18" spans="1:15" ht="19.5" customHeight="1">
      <c r="A18" s="520" t="s">
        <v>54</v>
      </c>
      <c r="B18" s="433" t="s">
        <v>139</v>
      </c>
      <c r="C18" s="404">
        <v>65</v>
      </c>
      <c r="D18" s="409">
        <v>21</v>
      </c>
      <c r="E18" s="404">
        <v>16</v>
      </c>
      <c r="F18" s="409">
        <v>0</v>
      </c>
      <c r="G18" s="409">
        <v>16</v>
      </c>
      <c r="H18" s="409">
        <v>0</v>
      </c>
      <c r="I18" s="409">
        <v>18</v>
      </c>
      <c r="J18" s="409">
        <v>10</v>
      </c>
      <c r="K18" s="409">
        <v>0</v>
      </c>
      <c r="L18" s="409">
        <v>0</v>
      </c>
      <c r="M18" s="409">
        <v>0</v>
      </c>
      <c r="N18" s="409">
        <v>0</v>
      </c>
      <c r="O18" s="409">
        <v>0</v>
      </c>
    </row>
    <row r="19" spans="1:15" ht="19.5" customHeight="1">
      <c r="A19" s="520" t="s">
        <v>55</v>
      </c>
      <c r="B19" s="433" t="s">
        <v>140</v>
      </c>
      <c r="C19" s="404">
        <v>17</v>
      </c>
      <c r="D19" s="409">
        <v>5</v>
      </c>
      <c r="E19" s="404">
        <v>2</v>
      </c>
      <c r="F19" s="409">
        <v>0</v>
      </c>
      <c r="G19" s="409">
        <v>2</v>
      </c>
      <c r="H19" s="409">
        <v>0</v>
      </c>
      <c r="I19" s="409">
        <v>6</v>
      </c>
      <c r="J19" s="409">
        <v>4</v>
      </c>
      <c r="K19" s="409">
        <v>0</v>
      </c>
      <c r="L19" s="409">
        <v>0</v>
      </c>
      <c r="M19" s="409">
        <v>0</v>
      </c>
      <c r="N19" s="409">
        <v>0</v>
      </c>
      <c r="O19" s="409">
        <v>0</v>
      </c>
    </row>
    <row r="20" spans="1:15" ht="19.5" customHeight="1">
      <c r="A20" s="520" t="s">
        <v>141</v>
      </c>
      <c r="B20" s="433" t="s">
        <v>142</v>
      </c>
      <c r="C20" s="404">
        <v>428</v>
      </c>
      <c r="D20" s="409">
        <v>176</v>
      </c>
      <c r="E20" s="404">
        <v>45</v>
      </c>
      <c r="F20" s="409">
        <v>0</v>
      </c>
      <c r="G20" s="409">
        <v>45</v>
      </c>
      <c r="H20" s="409">
        <v>0</v>
      </c>
      <c r="I20" s="409">
        <v>127</v>
      </c>
      <c r="J20" s="409">
        <v>67</v>
      </c>
      <c r="K20" s="409">
        <v>7</v>
      </c>
      <c r="L20" s="409">
        <v>2</v>
      </c>
      <c r="M20" s="409">
        <v>4</v>
      </c>
      <c r="N20" s="409">
        <v>0</v>
      </c>
      <c r="O20" s="409">
        <v>0</v>
      </c>
    </row>
    <row r="21" spans="1:15" ht="19.5" customHeight="1">
      <c r="A21" s="520" t="s">
        <v>143</v>
      </c>
      <c r="B21" s="433" t="s">
        <v>144</v>
      </c>
      <c r="C21" s="404">
        <v>3</v>
      </c>
      <c r="D21" s="409">
        <v>1</v>
      </c>
      <c r="E21" s="404">
        <v>0</v>
      </c>
      <c r="F21" s="409">
        <v>0</v>
      </c>
      <c r="G21" s="409">
        <v>0</v>
      </c>
      <c r="H21" s="409">
        <v>0</v>
      </c>
      <c r="I21" s="409">
        <v>2</v>
      </c>
      <c r="J21" s="409">
        <v>0</v>
      </c>
      <c r="K21" s="409">
        <v>0</v>
      </c>
      <c r="L21" s="409">
        <v>0</v>
      </c>
      <c r="M21" s="409">
        <v>0</v>
      </c>
      <c r="N21" s="409">
        <v>0</v>
      </c>
      <c r="O21" s="409">
        <v>0</v>
      </c>
    </row>
    <row r="22" spans="1:15" ht="19.5" customHeight="1">
      <c r="A22" s="520" t="s">
        <v>145</v>
      </c>
      <c r="B22" s="433" t="s">
        <v>146</v>
      </c>
      <c r="C22" s="404">
        <v>0</v>
      </c>
      <c r="D22" s="409">
        <v>0</v>
      </c>
      <c r="E22" s="404">
        <v>0</v>
      </c>
      <c r="F22" s="409">
        <v>0</v>
      </c>
      <c r="G22" s="409">
        <v>0</v>
      </c>
      <c r="H22" s="409">
        <v>0</v>
      </c>
      <c r="I22" s="409">
        <v>0</v>
      </c>
      <c r="J22" s="409">
        <v>0</v>
      </c>
      <c r="K22" s="409">
        <v>0</v>
      </c>
      <c r="L22" s="409">
        <v>0</v>
      </c>
      <c r="M22" s="409">
        <v>0</v>
      </c>
      <c r="N22" s="409">
        <v>0</v>
      </c>
      <c r="O22" s="409">
        <v>0</v>
      </c>
    </row>
    <row r="23" spans="1:15" ht="25.5">
      <c r="A23" s="520" t="s">
        <v>147</v>
      </c>
      <c r="B23" s="435" t="s">
        <v>148</v>
      </c>
      <c r="C23" s="404">
        <v>0</v>
      </c>
      <c r="D23" s="409">
        <v>0</v>
      </c>
      <c r="E23" s="404">
        <v>0</v>
      </c>
      <c r="F23" s="409">
        <v>0</v>
      </c>
      <c r="G23" s="409">
        <v>0</v>
      </c>
      <c r="H23" s="409">
        <v>0</v>
      </c>
      <c r="I23" s="409">
        <v>0</v>
      </c>
      <c r="J23" s="409">
        <v>0</v>
      </c>
      <c r="K23" s="409">
        <v>0</v>
      </c>
      <c r="L23" s="409">
        <v>0</v>
      </c>
      <c r="M23" s="409">
        <v>0</v>
      </c>
      <c r="N23" s="409">
        <v>0</v>
      </c>
      <c r="O23" s="409">
        <v>0</v>
      </c>
    </row>
    <row r="24" spans="1:15" ht="19.5" customHeight="1">
      <c r="A24" s="520" t="s">
        <v>149</v>
      </c>
      <c r="B24" s="433" t="s">
        <v>150</v>
      </c>
      <c r="C24" s="404">
        <v>0</v>
      </c>
      <c r="D24" s="409">
        <v>0</v>
      </c>
      <c r="E24" s="404">
        <v>0</v>
      </c>
      <c r="F24" s="409">
        <v>0</v>
      </c>
      <c r="G24" s="409">
        <v>0</v>
      </c>
      <c r="H24" s="409">
        <v>0</v>
      </c>
      <c r="I24" s="409">
        <v>0</v>
      </c>
      <c r="J24" s="409">
        <v>0</v>
      </c>
      <c r="K24" s="409">
        <v>0</v>
      </c>
      <c r="L24" s="409">
        <v>0</v>
      </c>
      <c r="M24" s="409">
        <v>0</v>
      </c>
      <c r="N24" s="409">
        <v>0</v>
      </c>
      <c r="O24" s="409">
        <v>0</v>
      </c>
    </row>
    <row r="25" spans="1:15" ht="22.5" customHeight="1">
      <c r="A25" s="521" t="s">
        <v>53</v>
      </c>
      <c r="B25" s="395" t="s">
        <v>151</v>
      </c>
      <c r="C25" s="404">
        <v>50</v>
      </c>
      <c r="D25" s="409">
        <v>14</v>
      </c>
      <c r="E25" s="404">
        <v>20</v>
      </c>
      <c r="F25" s="409">
        <v>0</v>
      </c>
      <c r="G25" s="409">
        <v>20</v>
      </c>
      <c r="H25" s="409">
        <v>0</v>
      </c>
      <c r="I25" s="409">
        <v>9</v>
      </c>
      <c r="J25" s="409">
        <v>7</v>
      </c>
      <c r="K25" s="409">
        <v>0</v>
      </c>
      <c r="L25" s="409">
        <v>0</v>
      </c>
      <c r="M25" s="409">
        <v>0</v>
      </c>
      <c r="N25" s="409">
        <v>0</v>
      </c>
      <c r="O25" s="409">
        <v>0</v>
      </c>
    </row>
    <row r="26" spans="1:15" ht="32.25" customHeight="1">
      <c r="A26" s="522" t="s">
        <v>556</v>
      </c>
      <c r="B26" s="436" t="s">
        <v>152</v>
      </c>
      <c r="C26" s="529">
        <v>0.15984405458089668</v>
      </c>
      <c r="D26" s="529">
        <v>0.12807881773399016</v>
      </c>
      <c r="E26" s="529">
        <v>0.2857142857142857</v>
      </c>
      <c r="F26" s="529" t="e">
        <v>#DIV/0!</v>
      </c>
      <c r="G26" s="529">
        <v>0.2857142857142857</v>
      </c>
      <c r="H26" s="529" t="e">
        <v>#DIV/0!</v>
      </c>
      <c r="I26" s="529">
        <v>0.1568627450980392</v>
      </c>
      <c r="J26" s="529">
        <v>0.1728395061728395</v>
      </c>
      <c r="K26" s="529">
        <v>0</v>
      </c>
      <c r="L26" s="529">
        <v>0</v>
      </c>
      <c r="M26" s="529">
        <v>0</v>
      </c>
      <c r="N26" s="529" t="e">
        <v>#DIV/0!</v>
      </c>
      <c r="O26" s="529" t="e">
        <v>#DIV/0!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0" zoomScaleNormal="80" zoomScaleSheetLayoutView="80" zoomScalePageLayoutView="0" workbookViewId="0" topLeftCell="A1">
      <selection activeCell="C4" sqref="C4:C32"/>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314" t="s">
        <v>572</v>
      </c>
      <c r="B1" s="1315"/>
      <c r="C1" s="1315"/>
    </row>
    <row r="2" spans="1:3" ht="21" customHeight="1">
      <c r="A2" s="1316" t="s">
        <v>70</v>
      </c>
      <c r="B2" s="1317"/>
      <c r="C2" s="443" t="s">
        <v>340</v>
      </c>
    </row>
    <row r="3" spans="1:3" s="446" customFormat="1" ht="15" customHeight="1">
      <c r="A3" s="1318" t="s">
        <v>6</v>
      </c>
      <c r="B3" s="1319"/>
      <c r="C3" s="445">
        <v>1</v>
      </c>
    </row>
    <row r="4" spans="1:3" s="447" customFormat="1" ht="19.5" customHeight="1">
      <c r="A4" s="444" t="s">
        <v>52</v>
      </c>
      <c r="B4" s="535" t="s">
        <v>570</v>
      </c>
      <c r="C4" s="404">
        <v>3</v>
      </c>
    </row>
    <row r="5" spans="1:3" s="26" customFormat="1" ht="19.5" customHeight="1">
      <c r="A5" s="448" t="s">
        <v>54</v>
      </c>
      <c r="B5" s="536" t="s">
        <v>168</v>
      </c>
      <c r="C5" s="409">
        <v>0</v>
      </c>
    </row>
    <row r="6" spans="1:3" s="26" customFormat="1" ht="19.5" customHeight="1">
      <c r="A6" s="449" t="s">
        <v>55</v>
      </c>
      <c r="B6" s="536" t="s">
        <v>170</v>
      </c>
      <c r="C6" s="409">
        <v>0</v>
      </c>
    </row>
    <row r="7" spans="1:3" s="26" customFormat="1" ht="19.5" customHeight="1">
      <c r="A7" s="449" t="s">
        <v>141</v>
      </c>
      <c r="B7" s="536" t="s">
        <v>180</v>
      </c>
      <c r="C7" s="409">
        <v>3</v>
      </c>
    </row>
    <row r="8" spans="1:3" s="26" customFormat="1" ht="19.5" customHeight="1">
      <c r="A8" s="449" t="s">
        <v>143</v>
      </c>
      <c r="B8" s="536" t="s">
        <v>172</v>
      </c>
      <c r="C8" s="409">
        <v>0</v>
      </c>
    </row>
    <row r="9" spans="1:3" s="26" customFormat="1" ht="19.5" customHeight="1">
      <c r="A9" s="449" t="s">
        <v>145</v>
      </c>
      <c r="B9" s="536" t="s">
        <v>156</v>
      </c>
      <c r="C9" s="409">
        <v>0</v>
      </c>
    </row>
    <row r="10" spans="1:3" s="26" customFormat="1" ht="19.5" customHeight="1">
      <c r="A10" s="449" t="s">
        <v>147</v>
      </c>
      <c r="B10" s="536" t="s">
        <v>185</v>
      </c>
      <c r="C10" s="409">
        <v>0</v>
      </c>
    </row>
    <row r="11" spans="1:3" s="26" customFormat="1" ht="19.5" customHeight="1">
      <c r="A11" s="449" t="s">
        <v>149</v>
      </c>
      <c r="B11" s="536" t="s">
        <v>158</v>
      </c>
      <c r="C11" s="409">
        <v>0</v>
      </c>
    </row>
    <row r="12" spans="1:3" s="450" customFormat="1" ht="19.5" customHeight="1">
      <c r="A12" s="449" t="s">
        <v>186</v>
      </c>
      <c r="B12" s="536" t="s">
        <v>187</v>
      </c>
      <c r="C12" s="409">
        <v>0</v>
      </c>
    </row>
    <row r="13" spans="1:3" s="450" customFormat="1" ht="19.5" customHeight="1">
      <c r="A13" s="449" t="s">
        <v>576</v>
      </c>
      <c r="B13" s="536" t="s">
        <v>160</v>
      </c>
      <c r="C13" s="409">
        <v>0</v>
      </c>
    </row>
    <row r="14" spans="1:3" s="450" customFormat="1" ht="19.5" customHeight="1">
      <c r="A14" s="444" t="s">
        <v>53</v>
      </c>
      <c r="B14" s="535" t="s">
        <v>568</v>
      </c>
      <c r="C14" s="404">
        <v>0</v>
      </c>
    </row>
    <row r="15" spans="1:3" s="450" customFormat="1" ht="19.5" customHeight="1">
      <c r="A15" s="448" t="s">
        <v>56</v>
      </c>
      <c r="B15" s="536" t="s">
        <v>188</v>
      </c>
      <c r="C15" s="409">
        <v>0</v>
      </c>
    </row>
    <row r="16" spans="1:3" s="450" customFormat="1" ht="19.5" customHeight="1">
      <c r="A16" s="448" t="s">
        <v>57</v>
      </c>
      <c r="B16" s="536" t="s">
        <v>160</v>
      </c>
      <c r="C16" s="409">
        <v>0</v>
      </c>
    </row>
    <row r="17" spans="1:3" s="447" customFormat="1" ht="19.5" customHeight="1">
      <c r="A17" s="444" t="s">
        <v>58</v>
      </c>
      <c r="B17" s="535" t="s">
        <v>150</v>
      </c>
      <c r="C17" s="404">
        <v>1</v>
      </c>
    </row>
    <row r="18" spans="1:3" s="26" customFormat="1" ht="19.5" customHeight="1">
      <c r="A18" s="448" t="s">
        <v>161</v>
      </c>
      <c r="B18" s="536" t="s">
        <v>189</v>
      </c>
      <c r="C18" s="409">
        <v>0</v>
      </c>
    </row>
    <row r="19" spans="1:3" s="26" customFormat="1" ht="30">
      <c r="A19" s="449" t="s">
        <v>163</v>
      </c>
      <c r="B19" s="536" t="s">
        <v>164</v>
      </c>
      <c r="C19" s="409">
        <v>0</v>
      </c>
    </row>
    <row r="20" spans="1:3" s="26" customFormat="1" ht="19.5" customHeight="1">
      <c r="A20" s="449" t="s">
        <v>165</v>
      </c>
      <c r="B20" s="536" t="s">
        <v>166</v>
      </c>
      <c r="C20" s="409">
        <v>1</v>
      </c>
    </row>
    <row r="21" spans="1:3" s="26" customFormat="1" ht="19.5" customHeight="1">
      <c r="A21" s="444" t="s">
        <v>73</v>
      </c>
      <c r="B21" s="535" t="s">
        <v>565</v>
      </c>
      <c r="C21" s="404">
        <v>17</v>
      </c>
    </row>
    <row r="22" spans="1:3" s="26" customFormat="1" ht="19.5" customHeight="1">
      <c r="A22" s="449" t="s">
        <v>167</v>
      </c>
      <c r="B22" s="536" t="s">
        <v>168</v>
      </c>
      <c r="C22" s="409">
        <v>3</v>
      </c>
    </row>
    <row r="23" spans="1:3" s="26" customFormat="1" ht="19.5" customHeight="1">
      <c r="A23" s="449" t="s">
        <v>169</v>
      </c>
      <c r="B23" s="536" t="s">
        <v>170</v>
      </c>
      <c r="C23" s="409">
        <v>2</v>
      </c>
    </row>
    <row r="24" spans="1:3" s="26" customFormat="1" ht="19.5" customHeight="1">
      <c r="A24" s="449" t="s">
        <v>171</v>
      </c>
      <c r="B24" s="536" t="s">
        <v>190</v>
      </c>
      <c r="C24" s="409">
        <v>10</v>
      </c>
    </row>
    <row r="25" spans="1:3" s="26" customFormat="1" ht="19.5" customHeight="1">
      <c r="A25" s="449" t="s">
        <v>173</v>
      </c>
      <c r="B25" s="536" t="s">
        <v>155</v>
      </c>
      <c r="C25" s="409">
        <v>3</v>
      </c>
    </row>
    <row r="26" spans="1:3" s="26" customFormat="1" ht="19.5" customHeight="1">
      <c r="A26" s="449" t="s">
        <v>174</v>
      </c>
      <c r="B26" s="536" t="s">
        <v>191</v>
      </c>
      <c r="C26" s="409">
        <v>0</v>
      </c>
    </row>
    <row r="27" spans="1:3" s="26" customFormat="1" ht="19.5" customHeight="1">
      <c r="A27" s="449" t="s">
        <v>175</v>
      </c>
      <c r="B27" s="536" t="s">
        <v>158</v>
      </c>
      <c r="C27" s="409">
        <v>0</v>
      </c>
    </row>
    <row r="28" spans="1:3" s="26" customFormat="1" ht="19.5" customHeight="1">
      <c r="A28" s="449" t="s">
        <v>192</v>
      </c>
      <c r="B28" s="536" t="s">
        <v>193</v>
      </c>
      <c r="C28" s="409"/>
    </row>
    <row r="29" spans="1:3" s="26" customFormat="1" ht="19.5" customHeight="1">
      <c r="A29" s="444" t="s">
        <v>74</v>
      </c>
      <c r="B29" s="535" t="s">
        <v>569</v>
      </c>
      <c r="C29" s="404">
        <v>50</v>
      </c>
    </row>
    <row r="30" spans="1:3" ht="19.5" customHeight="1">
      <c r="A30" s="449" t="s">
        <v>177</v>
      </c>
      <c r="B30" s="536" t="s">
        <v>168</v>
      </c>
      <c r="C30" s="409">
        <v>44</v>
      </c>
    </row>
    <row r="31" spans="1:3" s="26" customFormat="1" ht="19.5" customHeight="1">
      <c r="A31" s="449" t="s">
        <v>178</v>
      </c>
      <c r="B31" s="536" t="s">
        <v>170</v>
      </c>
      <c r="C31" s="409">
        <v>2</v>
      </c>
    </row>
    <row r="32" spans="1:3" s="26" customFormat="1" ht="19.5" customHeight="1">
      <c r="A32" s="449" t="s">
        <v>179</v>
      </c>
      <c r="B32" s="536" t="s">
        <v>190</v>
      </c>
      <c r="C32" s="409">
        <v>4</v>
      </c>
    </row>
    <row r="33" spans="1:3" s="26" customFormat="1" ht="25.5" customHeight="1">
      <c r="A33" s="1320"/>
      <c r="B33" s="1320"/>
      <c r="C33" s="537" t="str">
        <f>'Thong tin'!B8</f>
        <v>Ninh Bình, ngày 02 tháng 8 năm 2017</v>
      </c>
    </row>
    <row r="34" spans="1:3" s="26" customFormat="1" ht="18.75">
      <c r="A34" s="1322" t="s">
        <v>4</v>
      </c>
      <c r="B34" s="1322"/>
      <c r="C34" s="538" t="str">
        <f>'Thong tin'!B7</f>
        <v>CỤC TRƯỞNG</v>
      </c>
    </row>
    <row r="35" spans="1:3" s="26" customFormat="1" ht="18.75">
      <c r="A35" s="539"/>
      <c r="B35" s="540"/>
      <c r="C35" s="540"/>
    </row>
    <row r="36" spans="1:3" s="26" customFormat="1" ht="15.75">
      <c r="A36" s="539"/>
      <c r="B36" s="541"/>
      <c r="C36" s="541"/>
    </row>
    <row r="37" spans="1:3" s="26" customFormat="1" ht="15.75">
      <c r="A37" s="539"/>
      <c r="B37" s="539"/>
      <c r="C37" s="539"/>
    </row>
    <row r="38" spans="1:3" ht="15.75">
      <c r="A38" s="542"/>
      <c r="B38" s="543"/>
      <c r="C38" s="544"/>
    </row>
    <row r="39" spans="1:3" ht="15.75">
      <c r="A39" s="545"/>
      <c r="B39" s="544"/>
      <c r="C39" s="545"/>
    </row>
    <row r="40" spans="1:3" s="447" customFormat="1" ht="18.75">
      <c r="A40" s="1321" t="str">
        <f>'Thong tin'!B5</f>
        <v>Nguyễn Thị Thanh Tâm</v>
      </c>
      <c r="B40" s="1321"/>
      <c r="C40" s="546" t="str">
        <f>'Thong tin'!B6</f>
        <v>Phạm Xuân Túy</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AB27"/>
  <sheetViews>
    <sheetView showZeros="0" view="pageBreakPreview" zoomScale="80" zoomScaleSheetLayoutView="80" zoomScalePageLayoutView="0" workbookViewId="0" topLeftCell="A8">
      <selection activeCell="Q22" sqref="Q22"/>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9" width="8.25390625" style="388" customWidth="1"/>
    <col min="10" max="10" width="9.625" style="388" customWidth="1"/>
    <col min="11" max="11" width="8.25390625" style="388" customWidth="1"/>
    <col min="12" max="12" width="10.25390625" style="388" customWidth="1"/>
    <col min="13" max="13" width="8.25390625" style="388" customWidth="1"/>
    <col min="14" max="14" width="10.625" style="388" customWidth="1"/>
    <col min="15" max="15" width="11.625" style="909" customWidth="1"/>
    <col min="16" max="16384" width="9.00390625" style="388" customWidth="1"/>
  </cols>
  <sheetData>
    <row r="1" spans="1:16" ht="23.25" customHeight="1">
      <c r="A1" s="1326" t="s">
        <v>31</v>
      </c>
      <c r="B1" s="1326"/>
      <c r="C1" s="455"/>
      <c r="D1" s="456" t="s">
        <v>194</v>
      </c>
      <c r="E1" s="456"/>
      <c r="F1" s="456"/>
      <c r="G1" s="456"/>
      <c r="H1" s="456"/>
      <c r="I1" s="456"/>
      <c r="J1" s="457"/>
      <c r="K1" s="421"/>
      <c r="L1" s="423" t="s">
        <v>558</v>
      </c>
      <c r="M1" s="437"/>
      <c r="N1" s="416"/>
      <c r="O1" s="903"/>
      <c r="P1" s="416"/>
    </row>
    <row r="2" spans="1:16" ht="16.5" customHeight="1">
      <c r="A2" s="1327" t="s">
        <v>344</v>
      </c>
      <c r="B2" s="1327"/>
      <c r="C2" s="1327"/>
      <c r="D2" s="1299" t="s">
        <v>118</v>
      </c>
      <c r="E2" s="1299"/>
      <c r="F2" s="1299"/>
      <c r="G2" s="1299"/>
      <c r="H2" s="1299"/>
      <c r="I2" s="1299"/>
      <c r="J2" s="456"/>
      <c r="K2" s="423"/>
      <c r="L2" s="458" t="str">
        <f>'Thong tin'!B4</f>
        <v>CTHADS tỉnh Ninh Bình</v>
      </c>
      <c r="M2" s="423"/>
      <c r="N2" s="416"/>
      <c r="O2" s="903"/>
      <c r="P2" s="426"/>
    </row>
    <row r="3" spans="1:16" ht="16.5" customHeight="1">
      <c r="A3" s="1327" t="s">
        <v>345</v>
      </c>
      <c r="B3" s="1327"/>
      <c r="C3" s="416"/>
      <c r="D3" s="1300" t="str">
        <f>'Thong tin'!B3</f>
        <v>10 tháng / năm 2017</v>
      </c>
      <c r="E3" s="1300"/>
      <c r="F3" s="1300"/>
      <c r="G3" s="1300"/>
      <c r="H3" s="1300"/>
      <c r="I3" s="1300"/>
      <c r="J3" s="459"/>
      <c r="K3" s="421"/>
      <c r="L3" s="423" t="s">
        <v>524</v>
      </c>
      <c r="M3" s="437"/>
      <c r="N3" s="416"/>
      <c r="O3" s="903"/>
      <c r="P3" s="460"/>
    </row>
    <row r="4" spans="1:16" ht="16.5" customHeight="1">
      <c r="A4" s="437" t="s">
        <v>119</v>
      </c>
      <c r="B4" s="437"/>
      <c r="C4" s="422"/>
      <c r="D4" s="423"/>
      <c r="E4" s="423"/>
      <c r="F4" s="422"/>
      <c r="G4" s="424"/>
      <c r="H4" s="424"/>
      <c r="I4" s="424"/>
      <c r="J4" s="422"/>
      <c r="K4" s="423"/>
      <c r="L4" s="458" t="s">
        <v>412</v>
      </c>
      <c r="M4" s="423"/>
      <c r="N4" s="416"/>
      <c r="O4" s="903"/>
      <c r="P4" s="460"/>
    </row>
    <row r="5" spans="1:16" ht="16.5" customHeight="1">
      <c r="A5" s="425"/>
      <c r="B5" s="422"/>
      <c r="C5" s="461"/>
      <c r="D5" s="422"/>
      <c r="E5" s="422"/>
      <c r="F5" s="426"/>
      <c r="G5" s="427"/>
      <c r="H5" s="427"/>
      <c r="I5" s="427"/>
      <c r="J5" s="426"/>
      <c r="K5" s="428"/>
      <c r="L5" s="428" t="s">
        <v>195</v>
      </c>
      <c r="M5" s="428"/>
      <c r="N5" s="416"/>
      <c r="O5" s="903"/>
      <c r="P5" s="460"/>
    </row>
    <row r="6" spans="1:16" ht="18.75" customHeight="1">
      <c r="A6" s="1272" t="s">
        <v>69</v>
      </c>
      <c r="B6" s="1273"/>
      <c r="C6" s="1279" t="s">
        <v>38</v>
      </c>
      <c r="D6" s="1278" t="s">
        <v>338</v>
      </c>
      <c r="E6" s="1280"/>
      <c r="F6" s="1280"/>
      <c r="G6" s="1280"/>
      <c r="H6" s="1280"/>
      <c r="I6" s="1280"/>
      <c r="J6" s="1280"/>
      <c r="K6" s="1280"/>
      <c r="L6" s="1280"/>
      <c r="M6" s="1280"/>
      <c r="N6" s="1281"/>
      <c r="O6" s="904"/>
      <c r="P6" s="462"/>
    </row>
    <row r="7" spans="1:16" ht="27" customHeight="1">
      <c r="A7" s="1274"/>
      <c r="B7" s="1275"/>
      <c r="C7" s="1279"/>
      <c r="D7" s="1289" t="s">
        <v>196</v>
      </c>
      <c r="E7" s="1284" t="s">
        <v>197</v>
      </c>
      <c r="F7" s="1285"/>
      <c r="G7" s="1286"/>
      <c r="H7" s="1289" t="s">
        <v>198</v>
      </c>
      <c r="I7" s="1289" t="s">
        <v>123</v>
      </c>
      <c r="J7" s="1289" t="s">
        <v>199</v>
      </c>
      <c r="K7" s="1289" t="s">
        <v>125</v>
      </c>
      <c r="L7" s="1289" t="s">
        <v>126</v>
      </c>
      <c r="M7" s="1289" t="s">
        <v>127</v>
      </c>
      <c r="N7" s="1311" t="s">
        <v>128</v>
      </c>
      <c r="O7" s="905"/>
      <c r="P7" s="460"/>
    </row>
    <row r="8" spans="1:16" ht="18" customHeight="1">
      <c r="A8" s="1274"/>
      <c r="B8" s="1275"/>
      <c r="C8" s="1279"/>
      <c r="D8" s="1289"/>
      <c r="E8" s="1291" t="s">
        <v>37</v>
      </c>
      <c r="F8" s="1293" t="s">
        <v>7</v>
      </c>
      <c r="G8" s="1294"/>
      <c r="H8" s="1289"/>
      <c r="I8" s="1289"/>
      <c r="J8" s="1289"/>
      <c r="K8" s="1289"/>
      <c r="L8" s="1289"/>
      <c r="M8" s="1289"/>
      <c r="N8" s="1311"/>
      <c r="O8" s="1325"/>
      <c r="P8" s="1325"/>
    </row>
    <row r="9" spans="1:16" ht="26.25" customHeight="1">
      <c r="A9" s="1276"/>
      <c r="B9" s="1277"/>
      <c r="C9" s="1279"/>
      <c r="D9" s="1290"/>
      <c r="E9" s="1290"/>
      <c r="F9" s="569" t="s">
        <v>200</v>
      </c>
      <c r="G9" s="570" t="s">
        <v>201</v>
      </c>
      <c r="H9" s="1290"/>
      <c r="I9" s="1290"/>
      <c r="J9" s="1290"/>
      <c r="K9" s="1290"/>
      <c r="L9" s="1290"/>
      <c r="M9" s="1290"/>
      <c r="N9" s="1311"/>
      <c r="O9" s="906"/>
      <c r="P9" s="463"/>
    </row>
    <row r="10" spans="1:16" s="466" customFormat="1" ht="20.25" customHeight="1">
      <c r="A10" s="1323" t="s">
        <v>40</v>
      </c>
      <c r="B10" s="1324"/>
      <c r="C10" s="464">
        <v>1</v>
      </c>
      <c r="D10" s="464">
        <v>2</v>
      </c>
      <c r="E10" s="464">
        <v>3</v>
      </c>
      <c r="F10" s="464">
        <v>4</v>
      </c>
      <c r="G10" s="464">
        <v>5</v>
      </c>
      <c r="H10" s="464">
        <v>6</v>
      </c>
      <c r="I10" s="464">
        <v>7</v>
      </c>
      <c r="J10" s="464">
        <v>8</v>
      </c>
      <c r="K10" s="464">
        <v>9</v>
      </c>
      <c r="L10" s="464">
        <v>10</v>
      </c>
      <c r="M10" s="464">
        <v>11</v>
      </c>
      <c r="N10" s="464">
        <v>12</v>
      </c>
      <c r="O10" s="907"/>
      <c r="P10" s="465"/>
    </row>
    <row r="11" spans="1:28" ht="21" customHeight="1">
      <c r="A11" s="519" t="s">
        <v>0</v>
      </c>
      <c r="B11" s="430" t="s">
        <v>131</v>
      </c>
      <c r="C11" s="404">
        <v>37526094.271</v>
      </c>
      <c r="D11" s="404">
        <v>3014703</v>
      </c>
      <c r="E11" s="404">
        <v>26069380</v>
      </c>
      <c r="F11" s="404">
        <v>4078459</v>
      </c>
      <c r="G11" s="404">
        <v>21990921</v>
      </c>
      <c r="H11" s="404">
        <v>1500</v>
      </c>
      <c r="I11" s="404">
        <v>1057239</v>
      </c>
      <c r="J11" s="404">
        <v>5538672.271</v>
      </c>
      <c r="K11" s="404">
        <v>21638</v>
      </c>
      <c r="L11" s="404">
        <v>762343</v>
      </c>
      <c r="M11" s="404">
        <v>0</v>
      </c>
      <c r="N11" s="404">
        <v>1060619</v>
      </c>
      <c r="O11" s="908">
        <f>C11-C14-C16</f>
        <v>0</v>
      </c>
      <c r="P11" s="908">
        <f aca="true" t="shared" si="0" ref="P11:AB11">D11-D14-D16</f>
        <v>0</v>
      </c>
      <c r="Q11" s="908">
        <f t="shared" si="0"/>
        <v>0</v>
      </c>
      <c r="R11" s="908">
        <f t="shared" si="0"/>
        <v>0</v>
      </c>
      <c r="S11" s="908">
        <f t="shared" si="0"/>
        <v>0</v>
      </c>
      <c r="T11" s="908">
        <f t="shared" si="0"/>
        <v>0</v>
      </c>
      <c r="U11" s="908">
        <f t="shared" si="0"/>
        <v>0</v>
      </c>
      <c r="V11" s="908">
        <f t="shared" si="0"/>
        <v>0</v>
      </c>
      <c r="W11" s="908">
        <f t="shared" si="0"/>
        <v>0</v>
      </c>
      <c r="X11" s="908">
        <f t="shared" si="0"/>
        <v>0</v>
      </c>
      <c r="Y11" s="908">
        <f t="shared" si="0"/>
        <v>0</v>
      </c>
      <c r="Z11" s="908">
        <f t="shared" si="0"/>
        <v>0</v>
      </c>
      <c r="AA11" s="908">
        <f t="shared" si="0"/>
        <v>0</v>
      </c>
      <c r="AB11" s="908">
        <f t="shared" si="0"/>
        <v>0</v>
      </c>
    </row>
    <row r="12" spans="1:16" ht="21" customHeight="1">
      <c r="A12" s="520">
        <v>1</v>
      </c>
      <c r="B12" s="433" t="s">
        <v>132</v>
      </c>
      <c r="C12" s="404">
        <v>19695343.270999998</v>
      </c>
      <c r="D12" s="409">
        <v>1885322</v>
      </c>
      <c r="E12" s="404">
        <v>13561718</v>
      </c>
      <c r="F12" s="409">
        <v>2531632</v>
      </c>
      <c r="G12" s="409">
        <v>11030086</v>
      </c>
      <c r="H12" s="409">
        <v>0</v>
      </c>
      <c r="I12" s="409">
        <v>400038</v>
      </c>
      <c r="J12" s="409">
        <v>3060706.2709999997</v>
      </c>
      <c r="K12" s="409">
        <v>21638</v>
      </c>
      <c r="L12" s="409">
        <v>762343</v>
      </c>
      <c r="M12" s="409">
        <v>0</v>
      </c>
      <c r="N12" s="409">
        <v>3578</v>
      </c>
      <c r="O12" s="908"/>
      <c r="P12" s="460"/>
    </row>
    <row r="13" spans="1:16" ht="21" customHeight="1">
      <c r="A13" s="520">
        <v>2</v>
      </c>
      <c r="B13" s="433" t="s">
        <v>133</v>
      </c>
      <c r="C13" s="404">
        <v>17830751</v>
      </c>
      <c r="D13" s="409">
        <v>1129381</v>
      </c>
      <c r="E13" s="404">
        <v>12507662</v>
      </c>
      <c r="F13" s="409">
        <v>1546827</v>
      </c>
      <c r="G13" s="409">
        <v>10960835</v>
      </c>
      <c r="H13" s="409">
        <v>1500</v>
      </c>
      <c r="I13" s="409">
        <v>657201</v>
      </c>
      <c r="J13" s="409">
        <v>2477966</v>
      </c>
      <c r="K13" s="409">
        <v>0</v>
      </c>
      <c r="L13" s="409">
        <v>0</v>
      </c>
      <c r="M13" s="409">
        <v>0</v>
      </c>
      <c r="N13" s="409">
        <v>1057041</v>
      </c>
      <c r="O13" s="908"/>
      <c r="P13" s="460"/>
    </row>
    <row r="14" spans="1:16" ht="21" customHeight="1">
      <c r="A14" s="521" t="s">
        <v>1</v>
      </c>
      <c r="B14" s="395" t="s">
        <v>134</v>
      </c>
      <c r="C14" s="404">
        <v>2561506</v>
      </c>
      <c r="D14" s="409">
        <v>76043</v>
      </c>
      <c r="E14" s="404">
        <v>2183575</v>
      </c>
      <c r="F14" s="409">
        <v>98516</v>
      </c>
      <c r="G14" s="409">
        <v>2085059</v>
      </c>
      <c r="H14" s="409">
        <v>0</v>
      </c>
      <c r="I14" s="409">
        <v>7653</v>
      </c>
      <c r="J14" s="409">
        <v>294235</v>
      </c>
      <c r="K14" s="409">
        <v>0</v>
      </c>
      <c r="L14" s="409">
        <v>0</v>
      </c>
      <c r="M14" s="409">
        <v>0</v>
      </c>
      <c r="N14" s="409">
        <v>0</v>
      </c>
      <c r="O14" s="908"/>
      <c r="P14" s="460"/>
    </row>
    <row r="15" spans="1:16" ht="21" customHeight="1">
      <c r="A15" s="521" t="s">
        <v>9</v>
      </c>
      <c r="B15" s="395" t="s">
        <v>135</v>
      </c>
      <c r="C15" s="404">
        <v>142868</v>
      </c>
      <c r="D15" s="409">
        <v>0</v>
      </c>
      <c r="E15" s="404">
        <v>0</v>
      </c>
      <c r="F15" s="409">
        <v>0</v>
      </c>
      <c r="G15" s="409">
        <v>0</v>
      </c>
      <c r="H15" s="409">
        <v>0</v>
      </c>
      <c r="I15" s="409">
        <v>0</v>
      </c>
      <c r="J15" s="409">
        <v>142868</v>
      </c>
      <c r="K15" s="409">
        <v>0</v>
      </c>
      <c r="L15" s="409">
        <v>0</v>
      </c>
      <c r="M15" s="409">
        <v>0</v>
      </c>
      <c r="N15" s="409">
        <v>0</v>
      </c>
      <c r="O15" s="908"/>
      <c r="P15" s="460"/>
    </row>
    <row r="16" spans="1:16" ht="21" customHeight="1">
      <c r="A16" s="521" t="s">
        <v>136</v>
      </c>
      <c r="B16" s="395" t="s">
        <v>137</v>
      </c>
      <c r="C16" s="404">
        <v>34964588.271</v>
      </c>
      <c r="D16" s="404">
        <v>2938660</v>
      </c>
      <c r="E16" s="404">
        <v>23885805</v>
      </c>
      <c r="F16" s="404">
        <v>3979943</v>
      </c>
      <c r="G16" s="404">
        <v>19905862</v>
      </c>
      <c r="H16" s="404">
        <v>1500</v>
      </c>
      <c r="I16" s="404">
        <v>1049586</v>
      </c>
      <c r="J16" s="404">
        <v>5244437.271</v>
      </c>
      <c r="K16" s="404">
        <v>21638</v>
      </c>
      <c r="L16" s="404">
        <v>762343</v>
      </c>
      <c r="M16" s="404">
        <v>0</v>
      </c>
      <c r="N16" s="404">
        <v>1060619</v>
      </c>
      <c r="O16" s="908"/>
      <c r="P16" s="462"/>
    </row>
    <row r="17" spans="1:16" ht="21" customHeight="1">
      <c r="A17" s="521" t="s">
        <v>52</v>
      </c>
      <c r="B17" s="434" t="s">
        <v>138</v>
      </c>
      <c r="C17" s="404">
        <v>24768108</v>
      </c>
      <c r="D17" s="404">
        <v>2629587</v>
      </c>
      <c r="E17" s="404">
        <v>15344047</v>
      </c>
      <c r="F17" s="404">
        <v>2078874</v>
      </c>
      <c r="G17" s="404">
        <v>13265173</v>
      </c>
      <c r="H17" s="404">
        <v>1500</v>
      </c>
      <c r="I17" s="404">
        <v>960011</v>
      </c>
      <c r="J17" s="404">
        <v>3988363</v>
      </c>
      <c r="K17" s="404">
        <v>21638</v>
      </c>
      <c r="L17" s="404">
        <v>762343</v>
      </c>
      <c r="M17" s="404">
        <v>0</v>
      </c>
      <c r="N17" s="404">
        <v>1060619</v>
      </c>
      <c r="O17" s="908"/>
      <c r="P17" s="457"/>
    </row>
    <row r="18" spans="1:16" ht="21" customHeight="1">
      <c r="A18" s="520" t="s">
        <v>54</v>
      </c>
      <c r="B18" s="433" t="s">
        <v>139</v>
      </c>
      <c r="C18" s="404">
        <v>11740209</v>
      </c>
      <c r="D18" s="409">
        <v>844079</v>
      </c>
      <c r="E18" s="404">
        <v>7247973</v>
      </c>
      <c r="F18" s="409">
        <v>1411355</v>
      </c>
      <c r="G18" s="409">
        <v>5836618</v>
      </c>
      <c r="H18" s="409">
        <v>1500</v>
      </c>
      <c r="I18" s="409">
        <v>577048</v>
      </c>
      <c r="J18" s="409">
        <v>1900883</v>
      </c>
      <c r="K18" s="409">
        <v>3797</v>
      </c>
      <c r="L18" s="409">
        <v>133870</v>
      </c>
      <c r="M18" s="409">
        <v>0</v>
      </c>
      <c r="N18" s="409">
        <v>1031059</v>
      </c>
      <c r="O18" s="908"/>
      <c r="P18" s="416"/>
    </row>
    <row r="19" spans="1:16" ht="21" customHeight="1">
      <c r="A19" s="520" t="s">
        <v>55</v>
      </c>
      <c r="B19" s="433" t="s">
        <v>140</v>
      </c>
      <c r="C19" s="404">
        <v>1024278</v>
      </c>
      <c r="D19" s="409">
        <v>13813</v>
      </c>
      <c r="E19" s="404">
        <v>953205</v>
      </c>
      <c r="F19" s="409">
        <v>72180</v>
      </c>
      <c r="G19" s="409">
        <v>881025</v>
      </c>
      <c r="H19" s="409">
        <v>0</v>
      </c>
      <c r="I19" s="409">
        <v>0</v>
      </c>
      <c r="J19" s="409">
        <v>57260</v>
      </c>
      <c r="K19" s="409">
        <v>0</v>
      </c>
      <c r="L19" s="409">
        <v>0</v>
      </c>
      <c r="M19" s="409">
        <v>0</v>
      </c>
      <c r="N19" s="409">
        <v>0</v>
      </c>
      <c r="O19" s="908"/>
      <c r="P19" s="416"/>
    </row>
    <row r="20" spans="1:16" ht="21" customHeight="1">
      <c r="A20" s="520" t="s">
        <v>141</v>
      </c>
      <c r="B20" s="433" t="s">
        <v>202</v>
      </c>
      <c r="C20" s="404">
        <v>7200</v>
      </c>
      <c r="D20" s="409">
        <v>0</v>
      </c>
      <c r="E20" s="404">
        <v>7200</v>
      </c>
      <c r="F20" s="409">
        <v>7200</v>
      </c>
      <c r="G20" s="409">
        <v>0</v>
      </c>
      <c r="H20" s="409">
        <v>0</v>
      </c>
      <c r="I20" s="409">
        <v>0</v>
      </c>
      <c r="J20" s="409">
        <v>0</v>
      </c>
      <c r="K20" s="409">
        <v>0</v>
      </c>
      <c r="L20" s="409">
        <v>0</v>
      </c>
      <c r="M20" s="409">
        <v>0</v>
      </c>
      <c r="N20" s="409">
        <v>0</v>
      </c>
      <c r="O20" s="908"/>
      <c r="P20" s="416"/>
    </row>
    <row r="21" spans="1:16" ht="15.75">
      <c r="A21" s="520" t="s">
        <v>143</v>
      </c>
      <c r="B21" s="433" t="s">
        <v>142</v>
      </c>
      <c r="C21" s="404">
        <v>11883404</v>
      </c>
      <c r="D21" s="409">
        <v>1771695</v>
      </c>
      <c r="E21" s="404">
        <v>7022652</v>
      </c>
      <c r="F21" s="409">
        <v>588139</v>
      </c>
      <c r="G21" s="409">
        <v>6434513</v>
      </c>
      <c r="H21" s="409">
        <v>0</v>
      </c>
      <c r="I21" s="409">
        <v>382963</v>
      </c>
      <c r="J21" s="409">
        <v>2030220</v>
      </c>
      <c r="K21" s="409">
        <v>17841</v>
      </c>
      <c r="L21" s="409">
        <v>628473</v>
      </c>
      <c r="M21" s="409">
        <v>0</v>
      </c>
      <c r="N21" s="409">
        <v>29560</v>
      </c>
      <c r="O21" s="908"/>
      <c r="P21" s="416"/>
    </row>
    <row r="22" spans="1:16" ht="21" customHeight="1">
      <c r="A22" s="520" t="s">
        <v>145</v>
      </c>
      <c r="B22" s="433" t="s">
        <v>144</v>
      </c>
      <c r="C22" s="404">
        <v>113017</v>
      </c>
      <c r="D22" s="409">
        <v>0</v>
      </c>
      <c r="E22" s="404">
        <v>113017</v>
      </c>
      <c r="F22" s="409">
        <v>0</v>
      </c>
      <c r="G22" s="409">
        <v>113017</v>
      </c>
      <c r="H22" s="409">
        <v>0</v>
      </c>
      <c r="I22" s="409">
        <v>0</v>
      </c>
      <c r="J22" s="409">
        <v>0</v>
      </c>
      <c r="K22" s="409">
        <v>0</v>
      </c>
      <c r="L22" s="409">
        <v>0</v>
      </c>
      <c r="M22" s="409">
        <v>0</v>
      </c>
      <c r="N22" s="409">
        <v>0</v>
      </c>
      <c r="O22" s="908"/>
      <c r="P22" s="416"/>
    </row>
    <row r="23" spans="1:16" ht="21" customHeight="1">
      <c r="A23" s="520" t="s">
        <v>147</v>
      </c>
      <c r="B23" s="433" t="s">
        <v>146</v>
      </c>
      <c r="C23" s="404">
        <v>0</v>
      </c>
      <c r="D23" s="409">
        <v>0</v>
      </c>
      <c r="E23" s="404">
        <v>0</v>
      </c>
      <c r="F23" s="409">
        <v>0</v>
      </c>
      <c r="G23" s="409">
        <v>0</v>
      </c>
      <c r="H23" s="409">
        <v>0</v>
      </c>
      <c r="I23" s="409">
        <v>0</v>
      </c>
      <c r="J23" s="409">
        <v>0</v>
      </c>
      <c r="K23" s="409">
        <v>0</v>
      </c>
      <c r="L23" s="409">
        <v>0</v>
      </c>
      <c r="M23" s="409">
        <v>0</v>
      </c>
      <c r="N23" s="409">
        <v>0</v>
      </c>
      <c r="O23" s="908"/>
      <c r="P23" s="416"/>
    </row>
    <row r="24" spans="1:16" ht="25.5">
      <c r="A24" s="520" t="s">
        <v>149</v>
      </c>
      <c r="B24" s="435" t="s">
        <v>148</v>
      </c>
      <c r="C24" s="404">
        <v>0</v>
      </c>
      <c r="D24" s="409">
        <v>0</v>
      </c>
      <c r="E24" s="404">
        <v>0</v>
      </c>
      <c r="F24" s="409">
        <v>0</v>
      </c>
      <c r="G24" s="409">
        <v>0</v>
      </c>
      <c r="H24" s="409">
        <v>0</v>
      </c>
      <c r="I24" s="409">
        <v>0</v>
      </c>
      <c r="J24" s="409">
        <v>0</v>
      </c>
      <c r="K24" s="409">
        <v>0</v>
      </c>
      <c r="L24" s="409">
        <v>0</v>
      </c>
      <c r="M24" s="409">
        <v>0</v>
      </c>
      <c r="N24" s="409">
        <v>0</v>
      </c>
      <c r="O24" s="908"/>
      <c r="P24" s="416"/>
    </row>
    <row r="25" spans="1:16" ht="21" customHeight="1">
      <c r="A25" s="520" t="s">
        <v>186</v>
      </c>
      <c r="B25" s="433" t="s">
        <v>150</v>
      </c>
      <c r="C25" s="404">
        <v>0</v>
      </c>
      <c r="D25" s="409">
        <v>0</v>
      </c>
      <c r="E25" s="404">
        <v>0</v>
      </c>
      <c r="F25" s="409">
        <v>0</v>
      </c>
      <c r="G25" s="409">
        <v>0</v>
      </c>
      <c r="H25" s="409">
        <v>0</v>
      </c>
      <c r="I25" s="409">
        <v>0</v>
      </c>
      <c r="J25" s="409">
        <v>0</v>
      </c>
      <c r="K25" s="409">
        <v>0</v>
      </c>
      <c r="L25" s="409">
        <v>0</v>
      </c>
      <c r="M25" s="409">
        <v>0</v>
      </c>
      <c r="N25" s="409">
        <v>0</v>
      </c>
      <c r="O25" s="908"/>
      <c r="P25" s="416"/>
    </row>
    <row r="26" spans="1:16" ht="21" customHeight="1">
      <c r="A26" s="521" t="s">
        <v>53</v>
      </c>
      <c r="B26" s="395" t="s">
        <v>151</v>
      </c>
      <c r="C26" s="404">
        <v>10196480.271</v>
      </c>
      <c r="D26" s="404">
        <v>309073</v>
      </c>
      <c r="E26" s="404">
        <v>8541758</v>
      </c>
      <c r="F26" s="404">
        <v>1901069</v>
      </c>
      <c r="G26" s="404">
        <v>6640689</v>
      </c>
      <c r="H26" s="404">
        <v>0</v>
      </c>
      <c r="I26" s="404">
        <v>89575</v>
      </c>
      <c r="J26" s="404">
        <v>1256074.271</v>
      </c>
      <c r="K26" s="404">
        <v>0</v>
      </c>
      <c r="L26" s="404">
        <v>0</v>
      </c>
      <c r="M26" s="404">
        <v>0</v>
      </c>
      <c r="N26" s="404">
        <v>0</v>
      </c>
      <c r="O26" s="908"/>
      <c r="P26" s="457"/>
    </row>
    <row r="27" spans="1:16" ht="30.75" customHeight="1">
      <c r="A27" s="549" t="s">
        <v>556</v>
      </c>
      <c r="B27" s="468" t="s">
        <v>203</v>
      </c>
      <c r="C27" s="547">
        <v>0.5156504889271316</v>
      </c>
      <c r="D27" s="548">
        <v>0.32624590857803903</v>
      </c>
      <c r="E27" s="547">
        <v>0.5349552174859735</v>
      </c>
      <c r="F27" s="548">
        <v>0.7170877119055796</v>
      </c>
      <c r="G27" s="548">
        <v>0.5064120158855071</v>
      </c>
      <c r="H27" s="548">
        <v>1</v>
      </c>
      <c r="I27" s="548">
        <v>0.6010847792369046</v>
      </c>
      <c r="J27" s="548">
        <v>0.49096408727089286</v>
      </c>
      <c r="K27" s="548">
        <v>0.17547832516868472</v>
      </c>
      <c r="L27" s="548">
        <v>0.1756033701365396</v>
      </c>
      <c r="M27" s="548" t="e">
        <v>#DIV/0!</v>
      </c>
      <c r="N27" s="548">
        <v>0.9721294828774517</v>
      </c>
      <c r="O27" s="905"/>
      <c r="P27" s="416"/>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 right="0" top="0.2" bottom="0" header="0.5" footer="0.32"/>
  <pageSetup horizontalDpi="600" verticalDpi="600" orientation="landscape" paperSize="9" scale="92"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80" zoomScaleNormal="80" zoomScaleSheetLayoutView="80" zoomScalePageLayoutView="0" workbookViewId="0" topLeftCell="A17">
      <selection activeCell="C25" sqref="C25"/>
    </sheetView>
  </sheetViews>
  <sheetFormatPr defaultColWidth="9.00390625" defaultRowHeight="15.75"/>
  <cols>
    <col min="1" max="1" width="4.25390625" style="425" customWidth="1"/>
    <col min="2" max="2" width="46.875" style="425" customWidth="1"/>
    <col min="3" max="3" width="39.50390625" style="425" customWidth="1"/>
    <col min="4" max="4" width="13.25390625" style="425" bestFit="1" customWidth="1"/>
    <col min="5" max="16384" width="9.00390625" style="425" customWidth="1"/>
  </cols>
  <sheetData>
    <row r="1" spans="1:3" s="439" customFormat="1" ht="36" customHeight="1">
      <c r="A1" s="1314" t="s">
        <v>205</v>
      </c>
      <c r="B1" s="1315"/>
      <c r="C1" s="1315"/>
    </row>
    <row r="2" spans="1:3" s="447" customFormat="1" ht="21.75" customHeight="1">
      <c r="A2" s="1329" t="s">
        <v>70</v>
      </c>
      <c r="B2" s="1330"/>
      <c r="C2" s="469" t="s">
        <v>342</v>
      </c>
    </row>
    <row r="3" spans="1:3" s="447" customFormat="1" ht="24.75" customHeight="1">
      <c r="A3" s="1331" t="s">
        <v>6</v>
      </c>
      <c r="B3" s="1332"/>
      <c r="C3" s="19">
        <v>1</v>
      </c>
    </row>
    <row r="4" spans="1:3" ht="21" customHeight="1">
      <c r="A4" s="444" t="s">
        <v>52</v>
      </c>
      <c r="B4" s="535" t="s">
        <v>570</v>
      </c>
      <c r="C4" s="404">
        <v>113017</v>
      </c>
    </row>
    <row r="5" spans="1:3" s="26" customFormat="1" ht="21" customHeight="1">
      <c r="A5" s="449" t="s">
        <v>54</v>
      </c>
      <c r="B5" s="536" t="s">
        <v>153</v>
      </c>
      <c r="C5" s="409">
        <v>113017</v>
      </c>
    </row>
    <row r="6" spans="1:3" s="26" customFormat="1" ht="21" customHeight="1">
      <c r="A6" s="449" t="s">
        <v>55</v>
      </c>
      <c r="B6" s="536" t="s">
        <v>154</v>
      </c>
      <c r="C6" s="409">
        <v>0</v>
      </c>
    </row>
    <row r="7" spans="1:3" s="26" customFormat="1" ht="21" customHeight="1">
      <c r="A7" s="449" t="s">
        <v>141</v>
      </c>
      <c r="B7" s="536" t="s">
        <v>155</v>
      </c>
      <c r="C7" s="409">
        <v>0</v>
      </c>
    </row>
    <row r="8" spans="1:3" s="26" customFormat="1" ht="21" customHeight="1">
      <c r="A8" s="449" t="s">
        <v>143</v>
      </c>
      <c r="B8" s="536" t="s">
        <v>156</v>
      </c>
      <c r="C8" s="409">
        <v>0</v>
      </c>
    </row>
    <row r="9" spans="1:3" s="26" customFormat="1" ht="21" customHeight="1">
      <c r="A9" s="449" t="s">
        <v>145</v>
      </c>
      <c r="B9" s="536" t="s">
        <v>157</v>
      </c>
      <c r="C9" s="409">
        <v>0</v>
      </c>
    </row>
    <row r="10" spans="1:3" s="26" customFormat="1" ht="21" customHeight="1">
      <c r="A10" s="449" t="s">
        <v>147</v>
      </c>
      <c r="B10" s="536" t="s">
        <v>158</v>
      </c>
      <c r="C10" s="409">
        <v>0</v>
      </c>
    </row>
    <row r="11" spans="1:3" s="26" customFormat="1" ht="21" customHeight="1">
      <c r="A11" s="449" t="s">
        <v>149</v>
      </c>
      <c r="B11" s="536" t="s">
        <v>160</v>
      </c>
      <c r="C11" s="409">
        <v>0</v>
      </c>
    </row>
    <row r="12" spans="1:3" s="450" customFormat="1" ht="21" customHeight="1">
      <c r="A12" s="444" t="s">
        <v>53</v>
      </c>
      <c r="B12" s="535" t="s">
        <v>566</v>
      </c>
      <c r="C12" s="404"/>
    </row>
    <row r="13" spans="1:3" s="26" customFormat="1" ht="21" customHeight="1">
      <c r="A13" s="448" t="s">
        <v>56</v>
      </c>
      <c r="B13" s="536" t="s">
        <v>159</v>
      </c>
      <c r="C13" s="409">
        <v>0</v>
      </c>
    </row>
    <row r="14" spans="1:3" ht="21" customHeight="1">
      <c r="A14" s="449" t="s">
        <v>57</v>
      </c>
      <c r="B14" s="536" t="s">
        <v>160</v>
      </c>
      <c r="C14" s="409"/>
    </row>
    <row r="15" spans="1:3" ht="21" customHeight="1">
      <c r="A15" s="444" t="s">
        <v>58</v>
      </c>
      <c r="B15" s="550" t="s">
        <v>150</v>
      </c>
      <c r="C15" s="404">
        <v>0</v>
      </c>
    </row>
    <row r="16" spans="1:3" ht="21" customHeight="1">
      <c r="A16" s="449" t="s">
        <v>161</v>
      </c>
      <c r="B16" s="536" t="s">
        <v>189</v>
      </c>
      <c r="C16" s="409">
        <v>0</v>
      </c>
    </row>
    <row r="17" spans="1:3" s="26" customFormat="1" ht="30">
      <c r="A17" s="449" t="s">
        <v>163</v>
      </c>
      <c r="B17" s="536" t="s">
        <v>164</v>
      </c>
      <c r="C17" s="409">
        <v>0</v>
      </c>
    </row>
    <row r="18" spans="1:3" s="26" customFormat="1" ht="21" customHeight="1">
      <c r="A18" s="449" t="s">
        <v>165</v>
      </c>
      <c r="B18" s="536" t="s">
        <v>166</v>
      </c>
      <c r="C18" s="409">
        <v>0</v>
      </c>
    </row>
    <row r="19" spans="1:3" s="26" customFormat="1" ht="21" customHeight="1">
      <c r="A19" s="444" t="s">
        <v>73</v>
      </c>
      <c r="B19" s="535" t="s">
        <v>571</v>
      </c>
      <c r="C19" s="404">
        <v>1024278</v>
      </c>
    </row>
    <row r="20" spans="1:3" s="26" customFormat="1" ht="21" customHeight="1">
      <c r="A20" s="449" t="s">
        <v>167</v>
      </c>
      <c r="B20" s="536" t="s">
        <v>168</v>
      </c>
      <c r="C20" s="409">
        <v>110499</v>
      </c>
    </row>
    <row r="21" spans="1:3" s="26" customFormat="1" ht="21" customHeight="1">
      <c r="A21" s="449" t="s">
        <v>169</v>
      </c>
      <c r="B21" s="536" t="s">
        <v>170</v>
      </c>
      <c r="C21" s="409">
        <f>83273-7200</f>
        <v>76073</v>
      </c>
    </row>
    <row r="22" spans="1:3" s="26" customFormat="1" ht="21" customHeight="1">
      <c r="A22" s="449" t="s">
        <v>171</v>
      </c>
      <c r="B22" s="536" t="s">
        <v>172</v>
      </c>
      <c r="C22" s="409">
        <v>0</v>
      </c>
    </row>
    <row r="23" spans="1:3" s="26" customFormat="1" ht="21" customHeight="1">
      <c r="A23" s="449" t="s">
        <v>173</v>
      </c>
      <c r="B23" s="536" t="s">
        <v>156</v>
      </c>
      <c r="C23" s="409">
        <v>0</v>
      </c>
    </row>
    <row r="24" spans="1:3" s="26" customFormat="1" ht="21" customHeight="1">
      <c r="A24" s="449" t="s">
        <v>174</v>
      </c>
      <c r="B24" s="536" t="s">
        <v>204</v>
      </c>
      <c r="C24" s="409">
        <f>830506+7200</f>
        <v>837706</v>
      </c>
    </row>
    <row r="25" spans="1:3" s="26" customFormat="1" ht="21" customHeight="1">
      <c r="A25" s="449" t="s">
        <v>175</v>
      </c>
      <c r="B25" s="536" t="s">
        <v>176</v>
      </c>
      <c r="C25" s="409">
        <v>0</v>
      </c>
    </row>
    <row r="26" spans="1:3" s="26" customFormat="1" ht="21" customHeight="1">
      <c r="A26" s="444" t="s">
        <v>74</v>
      </c>
      <c r="B26" s="535" t="s">
        <v>569</v>
      </c>
      <c r="C26" s="404">
        <v>10196480</v>
      </c>
    </row>
    <row r="27" spans="1:4" s="26" customFormat="1" ht="21" customHeight="1">
      <c r="A27" s="449" t="s">
        <v>177</v>
      </c>
      <c r="B27" s="536" t="s">
        <v>168</v>
      </c>
      <c r="C27" s="409">
        <v>9118684</v>
      </c>
      <c r="D27" s="917"/>
    </row>
    <row r="28" spans="1:4" ht="21" customHeight="1">
      <c r="A28" s="449" t="s">
        <v>178</v>
      </c>
      <c r="B28" s="536" t="s">
        <v>170</v>
      </c>
      <c r="C28" s="409">
        <v>0</v>
      </c>
      <c r="D28" s="917"/>
    </row>
    <row r="29" spans="1:4" s="26" customFormat="1" ht="21" customHeight="1">
      <c r="A29" s="449" t="s">
        <v>179</v>
      </c>
      <c r="B29" s="536" t="s">
        <v>180</v>
      </c>
      <c r="C29" s="409">
        <v>1077796</v>
      </c>
      <c r="D29" s="917"/>
    </row>
    <row r="30" spans="1:3" s="447" customFormat="1" ht="27" customHeight="1">
      <c r="A30" s="1328"/>
      <c r="B30" s="1328"/>
      <c r="C30" s="551" t="str">
        <f>'Thong tin'!B8</f>
        <v>Ninh Bình, ngày 02 tháng 8 năm 2017</v>
      </c>
    </row>
    <row r="31" spans="1:3" s="447" customFormat="1" ht="15.75" customHeight="1">
      <c r="A31" s="1321" t="s">
        <v>181</v>
      </c>
      <c r="B31" s="1321"/>
      <c r="C31" s="538" t="str">
        <f>'Thong tin'!B7</f>
        <v>CỤC TRƯỞNG</v>
      </c>
    </row>
    <row r="32" spans="1:3" s="472" customFormat="1" ht="18.75">
      <c r="A32" s="552"/>
      <c r="B32" s="553"/>
      <c r="C32" s="554"/>
    </row>
    <row r="33" spans="1:3" s="447" customFormat="1" ht="15.75" customHeight="1">
      <c r="A33" s="552"/>
      <c r="B33" s="555"/>
      <c r="C33" s="552"/>
    </row>
    <row r="34" spans="1:3" s="447" customFormat="1" ht="15.75" customHeight="1">
      <c r="A34" s="552"/>
      <c r="B34" s="555"/>
      <c r="C34" s="552"/>
    </row>
    <row r="35" spans="1:3" s="447" customFormat="1" ht="15.75" customHeight="1">
      <c r="A35" s="552"/>
      <c r="B35" s="556"/>
      <c r="C35" s="554"/>
    </row>
    <row r="36" spans="1:3" s="447" customFormat="1" ht="15.75" customHeight="1">
      <c r="A36" s="552"/>
      <c r="B36" s="555"/>
      <c r="C36" s="552"/>
    </row>
    <row r="37" spans="1:3" s="447" customFormat="1" ht="18.75" hidden="1">
      <c r="A37" s="557" t="s">
        <v>47</v>
      </c>
      <c r="B37" s="558"/>
      <c r="C37" s="558"/>
    </row>
    <row r="38" spans="1:3" s="447" customFormat="1" ht="18.75" hidden="1">
      <c r="A38" s="552"/>
      <c r="B38" s="552" t="s">
        <v>50</v>
      </c>
      <c r="C38" s="552"/>
    </row>
    <row r="39" spans="1:3" s="447" customFormat="1" ht="18.75" hidden="1">
      <c r="A39" s="552"/>
      <c r="B39" s="552" t="s">
        <v>64</v>
      </c>
      <c r="C39" s="552"/>
    </row>
    <row r="40" spans="1:3" s="447" customFormat="1" ht="18.75" hidden="1">
      <c r="A40" s="552"/>
      <c r="B40" s="552" t="s">
        <v>62</v>
      </c>
      <c r="C40" s="552"/>
    </row>
    <row r="41" spans="1:3" s="447" customFormat="1" ht="18.75" hidden="1">
      <c r="A41" s="552"/>
      <c r="B41" s="552" t="s">
        <v>65</v>
      </c>
      <c r="C41" s="552"/>
    </row>
    <row r="42" spans="1:3" s="447" customFormat="1" ht="18.75">
      <c r="A42" s="552"/>
      <c r="B42" s="552"/>
      <c r="C42" s="552"/>
    </row>
    <row r="43" spans="1:3" s="447" customFormat="1" ht="18.75">
      <c r="A43" s="1321" t="str">
        <f>'Thong tin'!B5</f>
        <v>Nguyễn Thị Thanh Tâm</v>
      </c>
      <c r="B43" s="1321"/>
      <c r="C43" s="546" t="str">
        <f>'Thong tin'!B6</f>
        <v>Phạm Xuân Túy</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scale="88"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0" zoomScaleNormal="85" zoomScaleSheetLayoutView="80" zoomScalePageLayoutView="0" workbookViewId="0" topLeftCell="A7">
      <selection activeCell="Q23" sqref="Q23"/>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9.625" style="388" customWidth="1"/>
    <col min="6" max="6" width="7.625" style="388" customWidth="1"/>
    <col min="7" max="7" width="11.25390625" style="388" customWidth="1"/>
    <col min="8" max="8" width="7.625" style="388" customWidth="1"/>
    <col min="9" max="9" width="9.50390625" style="388" customWidth="1"/>
    <col min="10" max="10" width="10.75390625" style="388" customWidth="1"/>
    <col min="11" max="11" width="8.625" style="388" customWidth="1"/>
    <col min="12" max="12" width="9.875" style="388" customWidth="1"/>
    <col min="13" max="13" width="9.375" style="388" customWidth="1"/>
    <col min="14" max="14" width="7.00390625" style="388" customWidth="1"/>
    <col min="15" max="15" width="6.625" style="388" customWidth="1"/>
    <col min="16" max="16384" width="9.00390625" style="388" customWidth="1"/>
  </cols>
  <sheetData>
    <row r="1" spans="1:17" ht="24.75" customHeight="1">
      <c r="A1" s="1298" t="s">
        <v>32</v>
      </c>
      <c r="B1" s="1298"/>
      <c r="C1" s="417"/>
      <c r="D1" s="1299" t="s">
        <v>194</v>
      </c>
      <c r="E1" s="1299"/>
      <c r="F1" s="1299"/>
      <c r="G1" s="1299"/>
      <c r="H1" s="1299"/>
      <c r="I1" s="1299"/>
      <c r="J1" s="1299"/>
      <c r="K1" s="1299"/>
      <c r="L1" s="1295" t="s">
        <v>558</v>
      </c>
      <c r="M1" s="1295"/>
      <c r="N1" s="1295"/>
      <c r="O1" s="1295"/>
      <c r="P1" s="416"/>
      <c r="Q1" s="416"/>
    </row>
    <row r="2" spans="1:17" ht="16.5" customHeight="1">
      <c r="A2" s="1327" t="s">
        <v>344</v>
      </c>
      <c r="B2" s="1327"/>
      <c r="C2" s="1327"/>
      <c r="D2" s="1299" t="s">
        <v>183</v>
      </c>
      <c r="E2" s="1299"/>
      <c r="F2" s="1299"/>
      <c r="G2" s="1299"/>
      <c r="H2" s="1299"/>
      <c r="I2" s="1299"/>
      <c r="J2" s="1299"/>
      <c r="K2" s="1299"/>
      <c r="L2" s="1296" t="str">
        <f>'Thong tin'!B4</f>
        <v>CTHADS tỉnh Ninh Bình</v>
      </c>
      <c r="M2" s="1296"/>
      <c r="N2" s="1296"/>
      <c r="O2" s="1296"/>
      <c r="P2" s="416"/>
      <c r="Q2" s="426"/>
    </row>
    <row r="3" spans="1:17" ht="16.5" customHeight="1">
      <c r="A3" s="1327" t="s">
        <v>345</v>
      </c>
      <c r="B3" s="1327"/>
      <c r="C3" s="416"/>
      <c r="D3" s="1300" t="str">
        <f>'Thong tin'!B3</f>
        <v>10 tháng / năm 2017</v>
      </c>
      <c r="E3" s="1300"/>
      <c r="F3" s="1300"/>
      <c r="G3" s="1300"/>
      <c r="H3" s="1300"/>
      <c r="I3" s="1300"/>
      <c r="J3" s="1300"/>
      <c r="K3" s="1300"/>
      <c r="L3" s="1295" t="s">
        <v>524</v>
      </c>
      <c r="M3" s="1295"/>
      <c r="N3" s="1295"/>
      <c r="O3" s="1295"/>
      <c r="P3" s="416"/>
      <c r="Q3" s="460"/>
    </row>
    <row r="4" spans="1:17" ht="16.5" customHeight="1">
      <c r="A4" s="420" t="s">
        <v>119</v>
      </c>
      <c r="B4" s="421"/>
      <c r="C4" s="422"/>
      <c r="D4" s="423"/>
      <c r="E4" s="423"/>
      <c r="F4" s="422"/>
      <c r="G4" s="424"/>
      <c r="H4" s="424"/>
      <c r="I4" s="424"/>
      <c r="J4" s="422"/>
      <c r="K4" s="423"/>
      <c r="L4" s="1296" t="s">
        <v>412</v>
      </c>
      <c r="M4" s="1296"/>
      <c r="N4" s="1296"/>
      <c r="O4" s="1296"/>
      <c r="P4" s="416"/>
      <c r="Q4" s="460"/>
    </row>
    <row r="5" spans="1:17" ht="16.5" customHeight="1">
      <c r="A5" s="425"/>
      <c r="B5" s="422"/>
      <c r="C5" s="422"/>
      <c r="D5" s="422"/>
      <c r="E5" s="422"/>
      <c r="F5" s="426"/>
      <c r="G5" s="427"/>
      <c r="H5" s="427"/>
      <c r="I5" s="427"/>
      <c r="J5" s="426"/>
      <c r="K5" s="428"/>
      <c r="L5" s="428"/>
      <c r="M5" s="428" t="s">
        <v>195</v>
      </c>
      <c r="N5" s="473"/>
      <c r="O5" s="416"/>
      <c r="P5" s="416"/>
      <c r="Q5" s="460"/>
    </row>
    <row r="6" spans="1:17" ht="18.75" customHeight="1">
      <c r="A6" s="1272" t="s">
        <v>69</v>
      </c>
      <c r="B6" s="1273"/>
      <c r="C6" s="1278" t="s">
        <v>38</v>
      </c>
      <c r="D6" s="1278" t="s">
        <v>337</v>
      </c>
      <c r="E6" s="1280"/>
      <c r="F6" s="1280"/>
      <c r="G6" s="1280"/>
      <c r="H6" s="1280"/>
      <c r="I6" s="1280"/>
      <c r="J6" s="1280"/>
      <c r="K6" s="1280"/>
      <c r="L6" s="1280"/>
      <c r="M6" s="1280"/>
      <c r="N6" s="1280"/>
      <c r="O6" s="1281"/>
      <c r="P6" s="457"/>
      <c r="Q6" s="462"/>
    </row>
    <row r="7" spans="1:17" ht="20.25" customHeight="1">
      <c r="A7" s="1274"/>
      <c r="B7" s="1275"/>
      <c r="C7" s="1279"/>
      <c r="D7" s="1282" t="s">
        <v>120</v>
      </c>
      <c r="E7" s="1284" t="s">
        <v>121</v>
      </c>
      <c r="F7" s="1285"/>
      <c r="G7" s="1286"/>
      <c r="H7" s="1289" t="s">
        <v>122</v>
      </c>
      <c r="I7" s="1289" t="s">
        <v>123</v>
      </c>
      <c r="J7" s="1289" t="s">
        <v>199</v>
      </c>
      <c r="K7" s="1289" t="s">
        <v>125</v>
      </c>
      <c r="L7" s="1289" t="s">
        <v>126</v>
      </c>
      <c r="M7" s="1289" t="s">
        <v>127</v>
      </c>
      <c r="N7" s="1289" t="s">
        <v>184</v>
      </c>
      <c r="O7" s="1289" t="s">
        <v>128</v>
      </c>
      <c r="P7" s="460"/>
      <c r="Q7" s="460"/>
    </row>
    <row r="8" spans="1:17" ht="21.75" customHeight="1">
      <c r="A8" s="1274"/>
      <c r="B8" s="1275"/>
      <c r="C8" s="1279"/>
      <c r="D8" s="1282"/>
      <c r="E8" s="1291" t="s">
        <v>37</v>
      </c>
      <c r="F8" s="1293" t="s">
        <v>7</v>
      </c>
      <c r="G8" s="1294"/>
      <c r="H8" s="1289"/>
      <c r="I8" s="1289"/>
      <c r="J8" s="1289"/>
      <c r="K8" s="1289"/>
      <c r="L8" s="1289"/>
      <c r="M8" s="1289"/>
      <c r="N8" s="1289"/>
      <c r="O8" s="1289"/>
      <c r="P8" s="1325"/>
      <c r="Q8" s="1325"/>
    </row>
    <row r="9" spans="1:17" ht="21.75" customHeight="1">
      <c r="A9" s="1276"/>
      <c r="B9" s="1277"/>
      <c r="C9" s="1279"/>
      <c r="D9" s="1283"/>
      <c r="E9" s="1290"/>
      <c r="F9" s="569" t="s">
        <v>200</v>
      </c>
      <c r="G9" s="570" t="s">
        <v>201</v>
      </c>
      <c r="H9" s="1290"/>
      <c r="I9" s="1290"/>
      <c r="J9" s="1290"/>
      <c r="K9" s="1290"/>
      <c r="L9" s="1290"/>
      <c r="M9" s="1290"/>
      <c r="N9" s="1290"/>
      <c r="O9" s="1290"/>
      <c r="P9" s="463"/>
      <c r="Q9" s="463"/>
    </row>
    <row r="10" spans="1:17" s="393" customFormat="1" ht="22.5" customHeight="1">
      <c r="A10" s="1287" t="s">
        <v>40</v>
      </c>
      <c r="B10" s="1288"/>
      <c r="C10" s="518">
        <v>1</v>
      </c>
      <c r="D10" s="518">
        <v>2</v>
      </c>
      <c r="E10" s="518">
        <v>3</v>
      </c>
      <c r="F10" s="518">
        <v>4</v>
      </c>
      <c r="G10" s="518">
        <v>5</v>
      </c>
      <c r="H10" s="518">
        <v>6</v>
      </c>
      <c r="I10" s="518">
        <v>7</v>
      </c>
      <c r="J10" s="518">
        <v>8</v>
      </c>
      <c r="K10" s="518">
        <v>9</v>
      </c>
      <c r="L10" s="518">
        <v>10</v>
      </c>
      <c r="M10" s="518">
        <v>11</v>
      </c>
      <c r="N10" s="518">
        <v>12</v>
      </c>
      <c r="O10" s="518">
        <v>13</v>
      </c>
      <c r="P10" s="474"/>
      <c r="Q10" s="474"/>
    </row>
    <row r="11" spans="1:17" ht="21" customHeight="1">
      <c r="A11" s="519" t="s">
        <v>0</v>
      </c>
      <c r="B11" s="430" t="s">
        <v>131</v>
      </c>
      <c r="C11" s="404">
        <v>577595776.083</v>
      </c>
      <c r="D11" s="404">
        <v>74775679</v>
      </c>
      <c r="E11" s="404">
        <v>12909679</v>
      </c>
      <c r="F11" s="404">
        <v>0</v>
      </c>
      <c r="G11" s="404">
        <v>12909679</v>
      </c>
      <c r="H11" s="404">
        <v>0</v>
      </c>
      <c r="I11" s="404">
        <v>7228928</v>
      </c>
      <c r="J11" s="404">
        <v>476611208.083</v>
      </c>
      <c r="K11" s="404">
        <v>2111049</v>
      </c>
      <c r="L11" s="404">
        <v>1368247</v>
      </c>
      <c r="M11" s="404">
        <v>2590986</v>
      </c>
      <c r="N11" s="404">
        <v>0</v>
      </c>
      <c r="O11" s="404">
        <v>0</v>
      </c>
      <c r="P11" s="462"/>
      <c r="Q11" s="462"/>
    </row>
    <row r="12" spans="1:17" ht="21" customHeight="1">
      <c r="A12" s="520">
        <v>1</v>
      </c>
      <c r="B12" s="433" t="s">
        <v>132</v>
      </c>
      <c r="C12" s="404">
        <v>246403580.083</v>
      </c>
      <c r="D12" s="409">
        <v>44536751</v>
      </c>
      <c r="E12" s="404">
        <v>11587804</v>
      </c>
      <c r="F12" s="409">
        <v>0</v>
      </c>
      <c r="G12" s="409">
        <v>11587804</v>
      </c>
      <c r="H12" s="409">
        <v>0</v>
      </c>
      <c r="I12" s="409">
        <v>2392702</v>
      </c>
      <c r="J12" s="409">
        <v>181907027.083</v>
      </c>
      <c r="K12" s="409">
        <v>2111049</v>
      </c>
      <c r="L12" s="409">
        <v>1368247</v>
      </c>
      <c r="M12" s="409">
        <v>2500000</v>
      </c>
      <c r="N12" s="409">
        <v>0</v>
      </c>
      <c r="O12" s="409">
        <v>0</v>
      </c>
      <c r="P12" s="460"/>
      <c r="Q12" s="460"/>
    </row>
    <row r="13" spans="1:17" ht="21" customHeight="1">
      <c r="A13" s="520">
        <v>2</v>
      </c>
      <c r="B13" s="433" t="s">
        <v>133</v>
      </c>
      <c r="C13" s="404">
        <v>331192196</v>
      </c>
      <c r="D13" s="409">
        <v>30238928</v>
      </c>
      <c r="E13" s="404">
        <v>1321875</v>
      </c>
      <c r="F13" s="409">
        <v>0</v>
      </c>
      <c r="G13" s="409">
        <v>1321875</v>
      </c>
      <c r="H13" s="409">
        <v>0</v>
      </c>
      <c r="I13" s="409">
        <v>4836226</v>
      </c>
      <c r="J13" s="409">
        <v>294704181</v>
      </c>
      <c r="K13" s="409">
        <v>0</v>
      </c>
      <c r="L13" s="409">
        <v>0</v>
      </c>
      <c r="M13" s="409">
        <v>90986</v>
      </c>
      <c r="N13" s="409">
        <v>0</v>
      </c>
      <c r="O13" s="409">
        <v>0</v>
      </c>
      <c r="P13" s="460"/>
      <c r="Q13" s="460"/>
    </row>
    <row r="14" spans="1:17" ht="21" customHeight="1">
      <c r="A14" s="521" t="s">
        <v>1</v>
      </c>
      <c r="B14" s="395" t="s">
        <v>134</v>
      </c>
      <c r="C14" s="404">
        <v>52792388</v>
      </c>
      <c r="D14" s="409">
        <v>40308</v>
      </c>
      <c r="E14" s="404">
        <v>244001</v>
      </c>
      <c r="F14" s="409">
        <v>0</v>
      </c>
      <c r="G14" s="409">
        <v>244001</v>
      </c>
      <c r="H14" s="409">
        <v>0</v>
      </c>
      <c r="I14" s="409">
        <v>186750</v>
      </c>
      <c r="J14" s="409">
        <v>52321329</v>
      </c>
      <c r="K14" s="409">
        <v>0</v>
      </c>
      <c r="L14" s="409">
        <v>0</v>
      </c>
      <c r="M14" s="409">
        <v>0</v>
      </c>
      <c r="N14" s="409">
        <v>0</v>
      </c>
      <c r="O14" s="409">
        <v>0</v>
      </c>
      <c r="P14" s="460"/>
      <c r="Q14" s="460"/>
    </row>
    <row r="15" spans="1:17" ht="21" customHeight="1">
      <c r="A15" s="521" t="s">
        <v>9</v>
      </c>
      <c r="B15" s="395" t="s">
        <v>135</v>
      </c>
      <c r="C15" s="404">
        <v>69210128</v>
      </c>
      <c r="D15" s="409">
        <v>0</v>
      </c>
      <c r="E15" s="404">
        <v>0</v>
      </c>
      <c r="F15" s="409">
        <v>0</v>
      </c>
      <c r="G15" s="409">
        <v>0</v>
      </c>
      <c r="H15" s="409">
        <v>0</v>
      </c>
      <c r="I15" s="409">
        <v>0</v>
      </c>
      <c r="J15" s="409">
        <v>69210128</v>
      </c>
      <c r="K15" s="409">
        <v>0</v>
      </c>
      <c r="L15" s="409">
        <v>0</v>
      </c>
      <c r="M15" s="409">
        <v>0</v>
      </c>
      <c r="N15" s="409">
        <v>0</v>
      </c>
      <c r="O15" s="409">
        <v>0</v>
      </c>
      <c r="P15" s="460"/>
      <c r="Q15" s="460"/>
    </row>
    <row r="16" spans="1:17" ht="21" customHeight="1">
      <c r="A16" s="521" t="s">
        <v>136</v>
      </c>
      <c r="B16" s="395" t="s">
        <v>137</v>
      </c>
      <c r="C16" s="404">
        <v>524803388</v>
      </c>
      <c r="D16" s="404">
        <v>74735371</v>
      </c>
      <c r="E16" s="404">
        <v>12665678</v>
      </c>
      <c r="F16" s="404">
        <v>0</v>
      </c>
      <c r="G16" s="404">
        <v>12665678</v>
      </c>
      <c r="H16" s="404">
        <v>0</v>
      </c>
      <c r="I16" s="404">
        <v>7042178</v>
      </c>
      <c r="J16" s="404">
        <v>424289879</v>
      </c>
      <c r="K16" s="404">
        <v>2111049</v>
      </c>
      <c r="L16" s="404">
        <v>1368247</v>
      </c>
      <c r="M16" s="404">
        <v>2590986</v>
      </c>
      <c r="N16" s="404">
        <v>0</v>
      </c>
      <c r="O16" s="404">
        <v>0</v>
      </c>
      <c r="P16" s="462"/>
      <c r="Q16" s="457"/>
    </row>
    <row r="17" spans="1:17" ht="21" customHeight="1">
      <c r="A17" s="521" t="s">
        <v>52</v>
      </c>
      <c r="B17" s="434" t="s">
        <v>138</v>
      </c>
      <c r="C17" s="404">
        <v>490161170</v>
      </c>
      <c r="D17" s="404">
        <v>68551397</v>
      </c>
      <c r="E17" s="404">
        <v>11189942</v>
      </c>
      <c r="F17" s="404">
        <v>0</v>
      </c>
      <c r="G17" s="404">
        <v>11189942</v>
      </c>
      <c r="H17" s="404">
        <v>0</v>
      </c>
      <c r="I17" s="404">
        <v>6911428</v>
      </c>
      <c r="J17" s="404">
        <v>397438121</v>
      </c>
      <c r="K17" s="404">
        <v>2111049</v>
      </c>
      <c r="L17" s="404">
        <v>1368247</v>
      </c>
      <c r="M17" s="404">
        <v>2590986</v>
      </c>
      <c r="N17" s="404">
        <v>0</v>
      </c>
      <c r="O17" s="404">
        <v>0</v>
      </c>
      <c r="P17" s="462"/>
      <c r="Q17" s="457"/>
    </row>
    <row r="18" spans="1:17" ht="21" customHeight="1">
      <c r="A18" s="520" t="s">
        <v>54</v>
      </c>
      <c r="B18" s="433" t="s">
        <v>139</v>
      </c>
      <c r="C18" s="404">
        <v>103401809</v>
      </c>
      <c r="D18" s="409">
        <v>7649064</v>
      </c>
      <c r="E18" s="404">
        <v>1772028</v>
      </c>
      <c r="F18" s="409">
        <v>0</v>
      </c>
      <c r="G18" s="409">
        <v>1772028</v>
      </c>
      <c r="H18" s="409">
        <v>0</v>
      </c>
      <c r="I18" s="409">
        <v>3749284</v>
      </c>
      <c r="J18" s="409">
        <v>90185448</v>
      </c>
      <c r="K18" s="409">
        <v>45985</v>
      </c>
      <c r="L18" s="409">
        <v>0</v>
      </c>
      <c r="M18" s="409">
        <v>0</v>
      </c>
      <c r="N18" s="409">
        <v>0</v>
      </c>
      <c r="O18" s="409">
        <v>0</v>
      </c>
      <c r="P18" s="460"/>
      <c r="Q18" s="416"/>
    </row>
    <row r="19" spans="1:17" ht="21" customHeight="1">
      <c r="A19" s="520" t="s">
        <v>55</v>
      </c>
      <c r="B19" s="433" t="s">
        <v>140</v>
      </c>
      <c r="C19" s="404">
        <v>39440230</v>
      </c>
      <c r="D19" s="409">
        <v>2432266</v>
      </c>
      <c r="E19" s="404">
        <v>841204</v>
      </c>
      <c r="F19" s="409">
        <v>0</v>
      </c>
      <c r="G19" s="409">
        <v>841204</v>
      </c>
      <c r="H19" s="409">
        <v>0</v>
      </c>
      <c r="I19" s="409">
        <v>110000</v>
      </c>
      <c r="J19" s="409">
        <v>36056760</v>
      </c>
      <c r="K19" s="409">
        <v>0</v>
      </c>
      <c r="L19" s="409">
        <v>0</v>
      </c>
      <c r="M19" s="409">
        <v>0</v>
      </c>
      <c r="N19" s="409">
        <v>0</v>
      </c>
      <c r="O19" s="409">
        <v>0</v>
      </c>
      <c r="P19" s="460"/>
      <c r="Q19" s="416"/>
    </row>
    <row r="20" spans="1:17" ht="21" customHeight="1">
      <c r="A20" s="520" t="s">
        <v>141</v>
      </c>
      <c r="B20" s="433" t="s">
        <v>142</v>
      </c>
      <c r="C20" s="404">
        <v>347248810</v>
      </c>
      <c r="D20" s="409">
        <v>58463046</v>
      </c>
      <c r="E20" s="404">
        <v>8576710</v>
      </c>
      <c r="F20" s="409">
        <v>0</v>
      </c>
      <c r="G20" s="409">
        <v>8576710</v>
      </c>
      <c r="H20" s="409">
        <v>0</v>
      </c>
      <c r="I20" s="409">
        <v>2988844</v>
      </c>
      <c r="J20" s="409">
        <v>271195913</v>
      </c>
      <c r="K20" s="409">
        <v>2065064</v>
      </c>
      <c r="L20" s="409">
        <v>1368247</v>
      </c>
      <c r="M20" s="409">
        <v>2590986</v>
      </c>
      <c r="N20" s="409">
        <v>0</v>
      </c>
      <c r="O20" s="409">
        <v>0</v>
      </c>
      <c r="P20" s="460"/>
      <c r="Q20" s="416"/>
    </row>
    <row r="21" spans="1:17" ht="21" customHeight="1">
      <c r="A21" s="520" t="s">
        <v>143</v>
      </c>
      <c r="B21" s="433" t="s">
        <v>144</v>
      </c>
      <c r="C21" s="404">
        <v>70321</v>
      </c>
      <c r="D21" s="409">
        <v>7021</v>
      </c>
      <c r="E21" s="404">
        <v>0</v>
      </c>
      <c r="F21" s="409">
        <v>0</v>
      </c>
      <c r="G21" s="409">
        <v>0</v>
      </c>
      <c r="H21" s="409">
        <v>0</v>
      </c>
      <c r="I21" s="409">
        <v>63300</v>
      </c>
      <c r="J21" s="409">
        <v>0</v>
      </c>
      <c r="K21" s="409">
        <v>0</v>
      </c>
      <c r="L21" s="409">
        <v>0</v>
      </c>
      <c r="M21" s="409">
        <v>0</v>
      </c>
      <c r="N21" s="409">
        <v>0</v>
      </c>
      <c r="O21" s="409">
        <v>0</v>
      </c>
      <c r="P21" s="460"/>
      <c r="Q21" s="416"/>
    </row>
    <row r="22" spans="1:17" ht="21" customHeight="1">
      <c r="A22" s="520" t="s">
        <v>145</v>
      </c>
      <c r="B22" s="433" t="s">
        <v>146</v>
      </c>
      <c r="C22" s="404">
        <v>0</v>
      </c>
      <c r="D22" s="409">
        <v>0</v>
      </c>
      <c r="E22" s="404">
        <v>0</v>
      </c>
      <c r="F22" s="409">
        <v>0</v>
      </c>
      <c r="G22" s="409">
        <v>0</v>
      </c>
      <c r="H22" s="409">
        <v>0</v>
      </c>
      <c r="I22" s="409">
        <v>0</v>
      </c>
      <c r="J22" s="409">
        <v>0</v>
      </c>
      <c r="K22" s="409">
        <v>0</v>
      </c>
      <c r="L22" s="409">
        <v>0</v>
      </c>
      <c r="M22" s="409">
        <v>0</v>
      </c>
      <c r="N22" s="409">
        <v>0</v>
      </c>
      <c r="O22" s="409">
        <v>0</v>
      </c>
      <c r="P22" s="460"/>
      <c r="Q22" s="416"/>
    </row>
    <row r="23" spans="1:17" ht="25.5">
      <c r="A23" s="520" t="s">
        <v>147</v>
      </c>
      <c r="B23" s="435" t="s">
        <v>148</v>
      </c>
      <c r="C23" s="404">
        <v>0</v>
      </c>
      <c r="D23" s="409">
        <v>0</v>
      </c>
      <c r="E23" s="404">
        <v>0</v>
      </c>
      <c r="F23" s="409">
        <v>0</v>
      </c>
      <c r="G23" s="409">
        <v>0</v>
      </c>
      <c r="H23" s="409">
        <v>0</v>
      </c>
      <c r="I23" s="409">
        <v>0</v>
      </c>
      <c r="J23" s="409">
        <v>0</v>
      </c>
      <c r="K23" s="409">
        <v>0</v>
      </c>
      <c r="L23" s="409">
        <v>0</v>
      </c>
      <c r="M23" s="409">
        <v>0</v>
      </c>
      <c r="N23" s="409">
        <v>0</v>
      </c>
      <c r="O23" s="409">
        <v>0</v>
      </c>
      <c r="P23" s="460"/>
      <c r="Q23" s="416"/>
    </row>
    <row r="24" spans="1:17" ht="21" customHeight="1">
      <c r="A24" s="520" t="s">
        <v>149</v>
      </c>
      <c r="B24" s="433" t="s">
        <v>150</v>
      </c>
      <c r="C24" s="404">
        <v>0</v>
      </c>
      <c r="D24" s="409">
        <v>0</v>
      </c>
      <c r="E24" s="404">
        <v>0</v>
      </c>
      <c r="F24" s="409">
        <v>0</v>
      </c>
      <c r="G24" s="409">
        <v>0</v>
      </c>
      <c r="H24" s="409">
        <v>0</v>
      </c>
      <c r="I24" s="409">
        <v>0</v>
      </c>
      <c r="J24" s="409">
        <v>0</v>
      </c>
      <c r="K24" s="409">
        <v>0</v>
      </c>
      <c r="L24" s="409">
        <v>0</v>
      </c>
      <c r="M24" s="409">
        <v>0</v>
      </c>
      <c r="N24" s="409">
        <v>0</v>
      </c>
      <c r="O24" s="409">
        <v>0</v>
      </c>
      <c r="P24" s="460"/>
      <c r="Q24" s="416"/>
    </row>
    <row r="25" spans="1:17" ht="21" customHeight="1">
      <c r="A25" s="521" t="s">
        <v>53</v>
      </c>
      <c r="B25" s="395" t="s">
        <v>151</v>
      </c>
      <c r="C25" s="404">
        <v>34642218</v>
      </c>
      <c r="D25" s="409">
        <v>6183974</v>
      </c>
      <c r="E25" s="404">
        <v>1475736</v>
      </c>
      <c r="F25" s="409">
        <v>0</v>
      </c>
      <c r="G25" s="409">
        <v>1475736</v>
      </c>
      <c r="H25" s="409">
        <v>0</v>
      </c>
      <c r="I25" s="409">
        <v>130750</v>
      </c>
      <c r="J25" s="409">
        <v>26851758</v>
      </c>
      <c r="K25" s="409">
        <v>0</v>
      </c>
      <c r="L25" s="409">
        <v>0</v>
      </c>
      <c r="M25" s="409">
        <v>0</v>
      </c>
      <c r="N25" s="409">
        <v>0</v>
      </c>
      <c r="O25" s="409">
        <v>0</v>
      </c>
      <c r="P25" s="460"/>
      <c r="Q25" s="416"/>
    </row>
    <row r="26" spans="1:17" ht="26.25">
      <c r="A26" s="549" t="s">
        <v>556</v>
      </c>
      <c r="B26" s="475" t="s">
        <v>152</v>
      </c>
      <c r="C26" s="547">
        <v>0.38452266214571107</v>
      </c>
      <c r="D26" s="548" t="e">
        <v>#DIV/0!</v>
      </c>
      <c r="E26" s="547">
        <v>0.017981171132298846</v>
      </c>
      <c r="F26" s="548" t="e">
        <v>#DIV/0!</v>
      </c>
      <c r="G26" s="548">
        <v>0.017981171132298846</v>
      </c>
      <c r="H26" s="548" t="e">
        <v>#DIV/0!</v>
      </c>
      <c r="I26" s="548">
        <v>1</v>
      </c>
      <c r="J26" s="548">
        <v>0.40100780490583443</v>
      </c>
      <c r="K26" s="548" t="e">
        <v>#DIV/0!</v>
      </c>
      <c r="L26" s="548">
        <v>0</v>
      </c>
      <c r="M26" s="548">
        <v>0</v>
      </c>
      <c r="N26" s="548" t="e">
        <f>(N18+N19)/N17</f>
        <v>#DIV/0!</v>
      </c>
      <c r="O26" s="548" t="e">
        <f>(O18+O19)/O17</f>
        <v>#DIV/0!</v>
      </c>
      <c r="P26" s="460"/>
      <c r="Q26" s="416"/>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018" t="s">
        <v>36</v>
      </c>
      <c r="B1" s="1018"/>
      <c r="C1" s="1018"/>
      <c r="D1" s="1018"/>
      <c r="E1" s="1017" t="s">
        <v>482</v>
      </c>
      <c r="F1" s="1017"/>
      <c r="G1" s="1017"/>
      <c r="H1" s="1017"/>
      <c r="I1" s="1017"/>
      <c r="J1" s="1017"/>
      <c r="K1" s="1017"/>
      <c r="L1" s="40" t="s">
        <v>458</v>
      </c>
      <c r="M1" s="40"/>
      <c r="N1" s="40"/>
      <c r="O1" s="41"/>
      <c r="P1" s="41"/>
    </row>
    <row r="2" spans="1:16" ht="15.75" customHeight="1">
      <c r="A2" s="1019" t="s">
        <v>344</v>
      </c>
      <c r="B2" s="1019"/>
      <c r="C2" s="1019"/>
      <c r="D2" s="1019"/>
      <c r="E2" s="1017"/>
      <c r="F2" s="1017"/>
      <c r="G2" s="1017"/>
      <c r="H2" s="1017"/>
      <c r="I2" s="1017"/>
      <c r="J2" s="1017"/>
      <c r="K2" s="1017"/>
      <c r="L2" s="1009" t="s">
        <v>361</v>
      </c>
      <c r="M2" s="1009"/>
      <c r="N2" s="1009"/>
      <c r="O2" s="44"/>
      <c r="P2" s="41"/>
    </row>
    <row r="3" spans="1:16" ht="18" customHeight="1">
      <c r="A3" s="1019" t="s">
        <v>345</v>
      </c>
      <c r="B3" s="1019"/>
      <c r="C3" s="1019"/>
      <c r="D3" s="1019"/>
      <c r="E3" s="1020" t="s">
        <v>478</v>
      </c>
      <c r="F3" s="1020"/>
      <c r="G3" s="1020"/>
      <c r="H3" s="1020"/>
      <c r="I3" s="1020"/>
      <c r="J3" s="1020"/>
      <c r="K3" s="45"/>
      <c r="L3" s="1010" t="s">
        <v>477</v>
      </c>
      <c r="M3" s="1010"/>
      <c r="N3" s="1010"/>
      <c r="O3" s="41"/>
      <c r="P3" s="41"/>
    </row>
    <row r="4" spans="1:16" ht="21" customHeight="1">
      <c r="A4" s="1016" t="s">
        <v>364</v>
      </c>
      <c r="B4" s="1016"/>
      <c r="C4" s="1016"/>
      <c r="D4" s="1016"/>
      <c r="E4" s="48"/>
      <c r="F4" s="49"/>
      <c r="G4" s="50"/>
      <c r="H4" s="50"/>
      <c r="I4" s="50"/>
      <c r="J4" s="50"/>
      <c r="K4" s="41"/>
      <c r="L4" s="1009" t="s">
        <v>356</v>
      </c>
      <c r="M4" s="1009"/>
      <c r="N4" s="1009"/>
      <c r="O4" s="44"/>
      <c r="P4" s="41"/>
    </row>
    <row r="5" spans="1:16" ht="18" customHeight="1">
      <c r="A5" s="50"/>
      <c r="B5" s="41"/>
      <c r="C5" s="51"/>
      <c r="D5" s="1014"/>
      <c r="E5" s="1014"/>
      <c r="F5" s="1014"/>
      <c r="G5" s="1014"/>
      <c r="H5" s="1014"/>
      <c r="I5" s="1014"/>
      <c r="J5" s="1014"/>
      <c r="K5" s="1014"/>
      <c r="L5" s="52" t="s">
        <v>365</v>
      </c>
      <c r="M5" s="52"/>
      <c r="N5" s="52"/>
      <c r="O5" s="41"/>
      <c r="P5" s="41"/>
    </row>
    <row r="6" spans="1:18" ht="33" customHeight="1">
      <c r="A6" s="1001" t="s">
        <v>72</v>
      </c>
      <c r="B6" s="1002"/>
      <c r="C6" s="1015" t="s">
        <v>366</v>
      </c>
      <c r="D6" s="1015"/>
      <c r="E6" s="1015"/>
      <c r="F6" s="1015"/>
      <c r="G6" s="1011" t="s">
        <v>7</v>
      </c>
      <c r="H6" s="1012"/>
      <c r="I6" s="1012"/>
      <c r="J6" s="1012"/>
      <c r="K6" s="1012"/>
      <c r="L6" s="1012"/>
      <c r="M6" s="1012"/>
      <c r="N6" s="1013"/>
      <c r="O6" s="1027" t="s">
        <v>367</v>
      </c>
      <c r="P6" s="1028"/>
      <c r="Q6" s="1028"/>
      <c r="R6" s="1029"/>
    </row>
    <row r="7" spans="1:18" ht="29.25" customHeight="1">
      <c r="A7" s="1003"/>
      <c r="B7" s="1004"/>
      <c r="C7" s="1015"/>
      <c r="D7" s="1015"/>
      <c r="E7" s="1015"/>
      <c r="F7" s="1015"/>
      <c r="G7" s="1011" t="s">
        <v>368</v>
      </c>
      <c r="H7" s="1012"/>
      <c r="I7" s="1012"/>
      <c r="J7" s="1013"/>
      <c r="K7" s="1011" t="s">
        <v>110</v>
      </c>
      <c r="L7" s="1012"/>
      <c r="M7" s="1012"/>
      <c r="N7" s="1013"/>
      <c r="O7" s="54" t="s">
        <v>369</v>
      </c>
      <c r="P7" s="54" t="s">
        <v>370</v>
      </c>
      <c r="Q7" s="1030" t="s">
        <v>371</v>
      </c>
      <c r="R7" s="1030" t="s">
        <v>372</v>
      </c>
    </row>
    <row r="8" spans="1:18" ht="26.25" customHeight="1">
      <c r="A8" s="1003"/>
      <c r="B8" s="1004"/>
      <c r="C8" s="998" t="s">
        <v>107</v>
      </c>
      <c r="D8" s="999"/>
      <c r="E8" s="998" t="s">
        <v>106</v>
      </c>
      <c r="F8" s="999"/>
      <c r="G8" s="998" t="s">
        <v>108</v>
      </c>
      <c r="H8" s="1000"/>
      <c r="I8" s="998" t="s">
        <v>109</v>
      </c>
      <c r="J8" s="1000"/>
      <c r="K8" s="998" t="s">
        <v>111</v>
      </c>
      <c r="L8" s="1000"/>
      <c r="M8" s="998" t="s">
        <v>112</v>
      </c>
      <c r="N8" s="1000"/>
      <c r="O8" s="1032" t="s">
        <v>373</v>
      </c>
      <c r="P8" s="1033" t="s">
        <v>374</v>
      </c>
      <c r="Q8" s="1030"/>
      <c r="R8" s="1030"/>
    </row>
    <row r="9" spans="1:18" ht="30.75" customHeight="1">
      <c r="A9" s="1003"/>
      <c r="B9" s="1004"/>
      <c r="C9" s="55" t="s">
        <v>3</v>
      </c>
      <c r="D9" s="53" t="s">
        <v>10</v>
      </c>
      <c r="E9" s="53" t="s">
        <v>3</v>
      </c>
      <c r="F9" s="53" t="s">
        <v>10</v>
      </c>
      <c r="G9" s="56" t="s">
        <v>3</v>
      </c>
      <c r="H9" s="56" t="s">
        <v>10</v>
      </c>
      <c r="I9" s="56" t="s">
        <v>3</v>
      </c>
      <c r="J9" s="56" t="s">
        <v>10</v>
      </c>
      <c r="K9" s="56" t="s">
        <v>3</v>
      </c>
      <c r="L9" s="56" t="s">
        <v>10</v>
      </c>
      <c r="M9" s="56" t="s">
        <v>3</v>
      </c>
      <c r="N9" s="56" t="s">
        <v>10</v>
      </c>
      <c r="O9" s="1032"/>
      <c r="P9" s="1034"/>
      <c r="Q9" s="1031"/>
      <c r="R9" s="1031"/>
    </row>
    <row r="10" spans="1:18" s="61" customFormat="1" ht="18" customHeight="1">
      <c r="A10" s="1023" t="s">
        <v>6</v>
      </c>
      <c r="B10" s="1023"/>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025" t="s">
        <v>375</v>
      </c>
      <c r="B11" s="1026"/>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007" t="s">
        <v>479</v>
      </c>
      <c r="B12" s="1008"/>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005" t="s">
        <v>38</v>
      </c>
      <c r="B13" s="1006"/>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v>1</v>
      </c>
      <c r="P14" s="60">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v>5</v>
      </c>
      <c r="P16" s="60">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v>1</v>
      </c>
      <c r="P17" s="60">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v>8</v>
      </c>
      <c r="P18" s="60">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v>0</v>
      </c>
      <c r="P19" s="60">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v>8</v>
      </c>
      <c r="P20" s="60">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v>5</v>
      </c>
      <c r="P21" s="60">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v>4</v>
      </c>
      <c r="P22" s="60">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v>2</v>
      </c>
      <c r="P23" s="60">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v>0</v>
      </c>
      <c r="P24" s="60">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v>0</v>
      </c>
      <c r="P25" s="60">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v>1</v>
      </c>
      <c r="P26" s="60">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024" t="s">
        <v>480</v>
      </c>
      <c r="C28" s="1024"/>
      <c r="D28" s="1024"/>
      <c r="E28" s="1024"/>
      <c r="F28" s="84"/>
      <c r="G28" s="85"/>
      <c r="H28" s="85"/>
      <c r="I28" s="85"/>
      <c r="J28" s="1024" t="s">
        <v>481</v>
      </c>
      <c r="K28" s="1024"/>
      <c r="L28" s="1024"/>
      <c r="M28" s="1024"/>
      <c r="N28" s="1024"/>
      <c r="O28" s="86"/>
      <c r="P28" s="86"/>
      <c r="AG28" s="87" t="s">
        <v>396</v>
      </c>
      <c r="AI28" s="88">
        <f>82/88</f>
        <v>0.9318181818181818</v>
      </c>
    </row>
    <row r="29" spans="1:16" s="94" customFormat="1" ht="19.5" customHeight="1">
      <c r="A29" s="89"/>
      <c r="B29" s="997" t="s">
        <v>43</v>
      </c>
      <c r="C29" s="997"/>
      <c r="D29" s="997"/>
      <c r="E29" s="997"/>
      <c r="F29" s="91"/>
      <c r="G29" s="92"/>
      <c r="H29" s="92"/>
      <c r="I29" s="92"/>
      <c r="J29" s="997" t="s">
        <v>397</v>
      </c>
      <c r="K29" s="997"/>
      <c r="L29" s="997"/>
      <c r="M29" s="997"/>
      <c r="N29" s="997"/>
      <c r="O29" s="93"/>
      <c r="P29" s="93"/>
    </row>
    <row r="30" spans="1:16" s="94" customFormat="1" ht="19.5" customHeight="1">
      <c r="A30" s="89"/>
      <c r="B30" s="1021"/>
      <c r="C30" s="1021"/>
      <c r="D30" s="1021"/>
      <c r="E30" s="91"/>
      <c r="F30" s="91"/>
      <c r="G30" s="92"/>
      <c r="H30" s="92"/>
      <c r="I30" s="92"/>
      <c r="J30" s="1022"/>
      <c r="K30" s="1022"/>
      <c r="L30" s="1022"/>
      <c r="M30" s="1022"/>
      <c r="N30" s="1022"/>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036" t="s">
        <v>398</v>
      </c>
      <c r="C32" s="1036"/>
      <c r="D32" s="1036"/>
      <c r="E32" s="1036"/>
      <c r="F32" s="96"/>
      <c r="G32" s="97"/>
      <c r="H32" s="97"/>
      <c r="I32" s="97"/>
      <c r="J32" s="1035" t="s">
        <v>398</v>
      </c>
      <c r="K32" s="1035"/>
      <c r="L32" s="1035"/>
      <c r="M32" s="1035"/>
      <c r="N32" s="1035"/>
      <c r="O32" s="93"/>
      <c r="P32" s="93"/>
    </row>
    <row r="33" spans="1:16" s="94" customFormat="1" ht="19.5" customHeight="1">
      <c r="A33" s="89"/>
      <c r="B33" s="997" t="s">
        <v>399</v>
      </c>
      <c r="C33" s="997"/>
      <c r="D33" s="997"/>
      <c r="E33" s="997"/>
      <c r="F33" s="91"/>
      <c r="G33" s="92"/>
      <c r="H33" s="92"/>
      <c r="I33" s="92"/>
      <c r="J33" s="90"/>
      <c r="K33" s="997" t="s">
        <v>399</v>
      </c>
      <c r="L33" s="997"/>
      <c r="M33" s="997"/>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95" t="s">
        <v>352</v>
      </c>
      <c r="C36" s="995"/>
      <c r="D36" s="995"/>
      <c r="E36" s="995"/>
      <c r="F36" s="100"/>
      <c r="G36" s="100"/>
      <c r="H36" s="100"/>
      <c r="I36" s="100"/>
      <c r="J36" s="996" t="s">
        <v>353</v>
      </c>
      <c r="K36" s="996"/>
      <c r="L36" s="996"/>
      <c r="M36" s="996"/>
      <c r="N36" s="996"/>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1">
      <selection activeCell="C8" sqref="C8"/>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314" t="s">
        <v>206</v>
      </c>
      <c r="B1" s="1315"/>
      <c r="C1" s="1315"/>
    </row>
    <row r="2" spans="1:3" s="477" customFormat="1" ht="19.5" customHeight="1">
      <c r="A2" s="1316" t="s">
        <v>70</v>
      </c>
      <c r="B2" s="1317"/>
      <c r="C2" s="476" t="s">
        <v>342</v>
      </c>
    </row>
    <row r="3" spans="1:3" s="447" customFormat="1" ht="18.75" customHeight="1">
      <c r="A3" s="1331" t="s">
        <v>6</v>
      </c>
      <c r="B3" s="1332"/>
      <c r="C3" s="444">
        <v>1</v>
      </c>
    </row>
    <row r="4" spans="1:3" s="447" customFormat="1" ht="19.5" customHeight="1">
      <c r="A4" s="444" t="s">
        <v>52</v>
      </c>
      <c r="B4" s="535" t="s">
        <v>573</v>
      </c>
      <c r="C4" s="404">
        <v>70321</v>
      </c>
    </row>
    <row r="5" spans="1:3" s="26" customFormat="1" ht="19.5" customHeight="1">
      <c r="A5" s="448" t="s">
        <v>54</v>
      </c>
      <c r="B5" s="536" t="s">
        <v>168</v>
      </c>
      <c r="C5" s="409">
        <v>54000</v>
      </c>
    </row>
    <row r="6" spans="1:3" s="26" customFormat="1" ht="19.5" customHeight="1">
      <c r="A6" s="449" t="s">
        <v>55</v>
      </c>
      <c r="B6" s="536" t="s">
        <v>170</v>
      </c>
      <c r="C6" s="409">
        <v>0</v>
      </c>
    </row>
    <row r="7" spans="1:3" s="26" customFormat="1" ht="19.5" customHeight="1">
      <c r="A7" s="449" t="s">
        <v>141</v>
      </c>
      <c r="B7" s="536" t="s">
        <v>180</v>
      </c>
      <c r="C7" s="409">
        <v>16321</v>
      </c>
    </row>
    <row r="8" spans="1:3" s="26" customFormat="1" ht="19.5" customHeight="1">
      <c r="A8" s="449" t="s">
        <v>143</v>
      </c>
      <c r="B8" s="536" t="s">
        <v>172</v>
      </c>
      <c r="C8" s="409">
        <v>0</v>
      </c>
    </row>
    <row r="9" spans="1:3" s="26" customFormat="1" ht="19.5" customHeight="1">
      <c r="A9" s="449" t="s">
        <v>145</v>
      </c>
      <c r="B9" s="536" t="s">
        <v>156</v>
      </c>
      <c r="C9" s="409">
        <v>0</v>
      </c>
    </row>
    <row r="10" spans="1:3" s="26" customFormat="1" ht="19.5" customHeight="1">
      <c r="A10" s="449" t="s">
        <v>147</v>
      </c>
      <c r="B10" s="536" t="s">
        <v>185</v>
      </c>
      <c r="C10" s="409">
        <v>0</v>
      </c>
    </row>
    <row r="11" spans="1:3" s="26" customFormat="1" ht="19.5" customHeight="1">
      <c r="A11" s="449" t="s">
        <v>149</v>
      </c>
      <c r="B11" s="536" t="s">
        <v>158</v>
      </c>
      <c r="C11" s="409">
        <v>0</v>
      </c>
    </row>
    <row r="12" spans="1:3" s="450" customFormat="1" ht="19.5" customHeight="1">
      <c r="A12" s="449" t="s">
        <v>186</v>
      </c>
      <c r="B12" s="536" t="s">
        <v>187</v>
      </c>
      <c r="C12" s="409">
        <v>0</v>
      </c>
    </row>
    <row r="13" spans="1:3" s="450" customFormat="1" ht="19.5" customHeight="1">
      <c r="A13" s="449" t="s">
        <v>576</v>
      </c>
      <c r="B13" s="536" t="s">
        <v>160</v>
      </c>
      <c r="C13" s="409">
        <v>0</v>
      </c>
    </row>
    <row r="14" spans="1:3" s="450" customFormat="1" ht="19.5" customHeight="1">
      <c r="A14" s="444" t="s">
        <v>53</v>
      </c>
      <c r="B14" s="535" t="s">
        <v>574</v>
      </c>
      <c r="C14" s="404">
        <v>0</v>
      </c>
    </row>
    <row r="15" spans="1:3" s="450" customFormat="1" ht="19.5" customHeight="1">
      <c r="A15" s="448" t="s">
        <v>56</v>
      </c>
      <c r="B15" s="536" t="s">
        <v>188</v>
      </c>
      <c r="C15" s="409">
        <v>0</v>
      </c>
    </row>
    <row r="16" spans="1:3" s="450" customFormat="1" ht="19.5" customHeight="1">
      <c r="A16" s="448" t="s">
        <v>57</v>
      </c>
      <c r="B16" s="536" t="s">
        <v>160</v>
      </c>
      <c r="C16" s="409">
        <v>0</v>
      </c>
    </row>
    <row r="17" spans="1:3" s="447" customFormat="1" ht="19.5" customHeight="1">
      <c r="A17" s="444" t="s">
        <v>58</v>
      </c>
      <c r="B17" s="550" t="s">
        <v>150</v>
      </c>
      <c r="C17" s="404">
        <v>0</v>
      </c>
    </row>
    <row r="18" spans="1:3" ht="19.5" customHeight="1">
      <c r="A18" s="448" t="s">
        <v>161</v>
      </c>
      <c r="B18" s="536" t="s">
        <v>189</v>
      </c>
      <c r="C18" s="409">
        <v>0</v>
      </c>
    </row>
    <row r="19" spans="1:3" s="26" customFormat="1" ht="30">
      <c r="A19" s="449" t="s">
        <v>163</v>
      </c>
      <c r="B19" s="536" t="s">
        <v>164</v>
      </c>
      <c r="C19" s="409">
        <v>0</v>
      </c>
    </row>
    <row r="20" spans="1:3" s="26" customFormat="1" ht="19.5" customHeight="1">
      <c r="A20" s="449" t="s">
        <v>165</v>
      </c>
      <c r="B20" s="536" t="s">
        <v>166</v>
      </c>
      <c r="C20" s="409">
        <v>0</v>
      </c>
    </row>
    <row r="21" spans="1:3" s="26" customFormat="1" ht="19.5" customHeight="1">
      <c r="A21" s="449" t="s">
        <v>73</v>
      </c>
      <c r="B21" s="535" t="s">
        <v>571</v>
      </c>
      <c r="C21" s="404">
        <v>39440230</v>
      </c>
    </row>
    <row r="22" spans="1:3" s="26" customFormat="1" ht="19.5" customHeight="1">
      <c r="A22" s="449" t="s">
        <v>167</v>
      </c>
      <c r="B22" s="536" t="s">
        <v>168</v>
      </c>
      <c r="C22" s="409">
        <v>2850048</v>
      </c>
    </row>
    <row r="23" spans="1:3" s="26" customFormat="1" ht="19.5" customHeight="1">
      <c r="A23" s="449" t="s">
        <v>169</v>
      </c>
      <c r="B23" s="536" t="s">
        <v>170</v>
      </c>
      <c r="C23" s="409">
        <v>35623493</v>
      </c>
    </row>
    <row r="24" spans="1:3" s="26" customFormat="1" ht="19.5" customHeight="1">
      <c r="A24" s="449" t="s">
        <v>171</v>
      </c>
      <c r="B24" s="536" t="s">
        <v>190</v>
      </c>
      <c r="C24" s="409">
        <v>966689</v>
      </c>
    </row>
    <row r="25" spans="1:3" s="26" customFormat="1" ht="19.5" customHeight="1">
      <c r="A25" s="449" t="s">
        <v>173</v>
      </c>
      <c r="B25" s="536" t="s">
        <v>155</v>
      </c>
      <c r="C25" s="409">
        <v>0</v>
      </c>
    </row>
    <row r="26" spans="1:3" s="26" customFormat="1" ht="19.5" customHeight="1">
      <c r="A26" s="449" t="s">
        <v>174</v>
      </c>
      <c r="B26" s="536" t="s">
        <v>191</v>
      </c>
      <c r="C26" s="409">
        <v>0</v>
      </c>
    </row>
    <row r="27" spans="1:3" s="26" customFormat="1" ht="19.5" customHeight="1">
      <c r="A27" s="449" t="s">
        <v>175</v>
      </c>
      <c r="B27" s="536" t="s">
        <v>158</v>
      </c>
      <c r="C27" s="409">
        <v>0</v>
      </c>
    </row>
    <row r="28" spans="1:3" s="26" customFormat="1" ht="19.5" customHeight="1">
      <c r="A28" s="449" t="s">
        <v>192</v>
      </c>
      <c r="B28" s="536" t="s">
        <v>193</v>
      </c>
      <c r="C28" s="409">
        <v>0</v>
      </c>
    </row>
    <row r="29" spans="1:3" s="26" customFormat="1" ht="19.5" customHeight="1">
      <c r="A29" s="444" t="s">
        <v>74</v>
      </c>
      <c r="B29" s="535" t="s">
        <v>575</v>
      </c>
      <c r="C29" s="404">
        <v>34642218</v>
      </c>
    </row>
    <row r="30" spans="1:4" ht="19.5" customHeight="1">
      <c r="A30" s="449" t="s">
        <v>177</v>
      </c>
      <c r="B30" s="536" t="s">
        <v>168</v>
      </c>
      <c r="C30" s="409">
        <v>34416706</v>
      </c>
      <c r="D30" s="892"/>
    </row>
    <row r="31" spans="1:3" s="26" customFormat="1" ht="19.5" customHeight="1">
      <c r="A31" s="449" t="s">
        <v>178</v>
      </c>
      <c r="B31" s="536" t="s">
        <v>170</v>
      </c>
      <c r="C31" s="409">
        <v>0</v>
      </c>
    </row>
    <row r="32" spans="1:3" s="26" customFormat="1" ht="19.5" customHeight="1">
      <c r="A32" s="449" t="s">
        <v>179</v>
      </c>
      <c r="B32" s="536" t="s">
        <v>190</v>
      </c>
      <c r="C32" s="409">
        <v>225512</v>
      </c>
    </row>
    <row r="33" spans="1:3" s="26" customFormat="1" ht="15.75">
      <c r="A33" s="451"/>
      <c r="B33" s="452"/>
      <c r="C33" s="452"/>
    </row>
    <row r="34" spans="1:3" s="410" customFormat="1" ht="18.75">
      <c r="A34" s="1333"/>
      <c r="B34" s="1333"/>
      <c r="C34" s="537" t="str">
        <f>'Thong tin'!B8</f>
        <v>Ninh Bình, ngày 02 tháng 8 năm 2017</v>
      </c>
    </row>
    <row r="35" spans="1:3" s="478" customFormat="1" ht="18.75">
      <c r="A35" s="1322" t="s">
        <v>4</v>
      </c>
      <c r="B35" s="1322"/>
      <c r="C35" s="538" t="str">
        <f>'Thong tin'!B7</f>
        <v>CỤC TRƯỞNG</v>
      </c>
    </row>
    <row r="36" spans="1:3" s="410" customFormat="1" ht="18.75">
      <c r="A36" s="559"/>
      <c r="B36" s="540"/>
      <c r="C36" s="540"/>
    </row>
    <row r="37" spans="1:3" s="410" customFormat="1" ht="18.75">
      <c r="A37" s="539"/>
      <c r="B37" s="540"/>
      <c r="C37" s="540"/>
    </row>
    <row r="38" spans="1:3" s="410" customFormat="1" ht="15.75">
      <c r="A38" s="539"/>
      <c r="B38" s="539"/>
      <c r="C38" s="539"/>
    </row>
    <row r="39" spans="1:3" ht="15.75">
      <c r="A39" s="542"/>
      <c r="B39" s="543"/>
      <c r="C39" s="544"/>
    </row>
    <row r="40" spans="1:3" s="447" customFormat="1" ht="18.75">
      <c r="A40" s="1321" t="str">
        <f>'Thong tin'!B5</f>
        <v>Nguyễn Thị Thanh Tâm</v>
      </c>
      <c r="B40" s="1321"/>
      <c r="C40" s="546" t="str">
        <f>'Thong tin'!B6</f>
        <v>Phạm Xuân Túy</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38"/>
  <sheetViews>
    <sheetView showZeros="0" view="pageBreakPreview" zoomScale="80" zoomScaleNormal="80" zoomScaleSheetLayoutView="80" zoomScalePageLayoutView="0" workbookViewId="0" topLeftCell="A9">
      <selection activeCell="T21" sqref="T21"/>
    </sheetView>
  </sheetViews>
  <sheetFormatPr defaultColWidth="9.00390625" defaultRowHeight="15.75"/>
  <cols>
    <col min="1" max="1" width="4.875" style="483" customWidth="1"/>
    <col min="2" max="2" width="23.25390625" style="483" customWidth="1"/>
    <col min="3" max="3" width="12.625" style="483" customWidth="1"/>
    <col min="4" max="4" width="12.125" style="483" customWidth="1"/>
    <col min="5" max="10" width="9.375" style="483" customWidth="1"/>
    <col min="11" max="12" width="12.25390625" style="483" customWidth="1"/>
    <col min="13" max="13" width="11.375" style="482" hidden="1" customWidth="1"/>
    <col min="14" max="14" width="18.125" style="482" hidden="1" customWidth="1"/>
    <col min="15" max="15" width="10.875" style="482" hidden="1" customWidth="1"/>
    <col min="16" max="16" width="13.25390625" style="482" hidden="1" customWidth="1"/>
    <col min="17" max="17" width="0" style="482" hidden="1" customWidth="1"/>
    <col min="18" max="18" width="9.50390625" style="482" hidden="1" customWidth="1"/>
    <col min="19" max="21" width="9.50390625" style="482" customWidth="1"/>
    <col min="22" max="16384" width="9.00390625" style="483" customWidth="1"/>
  </cols>
  <sheetData>
    <row r="1" spans="1:13" ht="21" customHeight="1">
      <c r="A1" s="1383" t="s">
        <v>33</v>
      </c>
      <c r="B1" s="1384"/>
      <c r="C1" s="480"/>
      <c r="D1" s="1361" t="s">
        <v>79</v>
      </c>
      <c r="E1" s="1361"/>
      <c r="F1" s="1361"/>
      <c r="G1" s="1361"/>
      <c r="H1" s="1361"/>
      <c r="I1" s="1361"/>
      <c r="J1" s="1361"/>
      <c r="K1" s="1386" t="s">
        <v>558</v>
      </c>
      <c r="L1" s="1386"/>
      <c r="M1" s="481"/>
    </row>
    <row r="2" spans="1:13" ht="16.5" customHeight="1">
      <c r="A2" s="1327" t="s">
        <v>344</v>
      </c>
      <c r="B2" s="1327"/>
      <c r="C2" s="1327"/>
      <c r="D2" s="1361" t="s">
        <v>216</v>
      </c>
      <c r="E2" s="1361"/>
      <c r="F2" s="1361"/>
      <c r="G2" s="1361"/>
      <c r="H2" s="1361"/>
      <c r="I2" s="1361"/>
      <c r="J2" s="1361"/>
      <c r="K2" s="1370" t="str">
        <f>'Thong tin'!B4</f>
        <v>CTHADS tỉnh Ninh Bình</v>
      </c>
      <c r="L2" s="1370"/>
      <c r="M2" s="484"/>
    </row>
    <row r="3" spans="1:13" ht="16.5" customHeight="1">
      <c r="A3" s="1327" t="s">
        <v>345</v>
      </c>
      <c r="B3" s="1327"/>
      <c r="C3" s="416"/>
      <c r="D3" s="1385" t="str">
        <f>'Thong tin'!B3</f>
        <v>10 tháng / năm 2017</v>
      </c>
      <c r="E3" s="1385"/>
      <c r="F3" s="1385"/>
      <c r="G3" s="1385"/>
      <c r="H3" s="1385"/>
      <c r="I3" s="1385"/>
      <c r="J3" s="1385"/>
      <c r="K3" s="1386" t="s">
        <v>524</v>
      </c>
      <c r="L3" s="1386"/>
      <c r="M3" s="481"/>
    </row>
    <row r="4" spans="1:13" ht="13.5" customHeight="1">
      <c r="A4" s="437" t="s">
        <v>119</v>
      </c>
      <c r="B4" s="437"/>
      <c r="C4" s="422"/>
      <c r="D4" s="485"/>
      <c r="E4" s="485"/>
      <c r="F4" s="486"/>
      <c r="G4" s="486"/>
      <c r="H4" s="486"/>
      <c r="I4" s="486"/>
      <c r="J4" s="486"/>
      <c r="K4" s="1370" t="s">
        <v>412</v>
      </c>
      <c r="L4" s="1370"/>
      <c r="M4" s="484"/>
    </row>
    <row r="5" spans="1:13" ht="14.25" customHeight="1">
      <c r="A5" s="485"/>
      <c r="B5" s="485" t="s">
        <v>94</v>
      </c>
      <c r="C5" s="485"/>
      <c r="D5" s="485"/>
      <c r="E5" s="1382" t="s">
        <v>523</v>
      </c>
      <c r="F5" s="1382"/>
      <c r="G5" s="1382"/>
      <c r="H5" s="1382"/>
      <c r="I5" s="1382"/>
      <c r="J5" s="485"/>
      <c r="K5" s="1346" t="s">
        <v>195</v>
      </c>
      <c r="L5" s="1346"/>
      <c r="M5" s="481"/>
    </row>
    <row r="6" spans="1:16" ht="20.25" customHeight="1">
      <c r="A6" s="988" t="s">
        <v>71</v>
      </c>
      <c r="B6" s="989"/>
      <c r="C6" s="1344" t="s">
        <v>38</v>
      </c>
      <c r="D6" s="1350" t="s">
        <v>339</v>
      </c>
      <c r="E6" s="1350"/>
      <c r="F6" s="1350"/>
      <c r="G6" s="1350"/>
      <c r="H6" s="1350"/>
      <c r="I6" s="1350"/>
      <c r="J6" s="1350"/>
      <c r="K6" s="1350"/>
      <c r="L6" s="1350"/>
      <c r="M6" s="484"/>
      <c r="N6" s="1338" t="s">
        <v>520</v>
      </c>
      <c r="O6" s="1338"/>
      <c r="P6" s="1338"/>
    </row>
    <row r="7" spans="1:13" ht="20.25" customHeight="1">
      <c r="A7" s="990"/>
      <c r="B7" s="991"/>
      <c r="C7" s="1344"/>
      <c r="D7" s="1371" t="s">
        <v>207</v>
      </c>
      <c r="E7" s="1372"/>
      <c r="F7" s="1372"/>
      <c r="G7" s="1372"/>
      <c r="H7" s="1372"/>
      <c r="I7" s="1372"/>
      <c r="J7" s="1373"/>
      <c r="K7" s="1374" t="s">
        <v>208</v>
      </c>
      <c r="L7" s="1374" t="s">
        <v>209</v>
      </c>
      <c r="M7" s="481"/>
    </row>
    <row r="8" spans="1:13" ht="20.25" customHeight="1">
      <c r="A8" s="990"/>
      <c r="B8" s="991"/>
      <c r="C8" s="1344"/>
      <c r="D8" s="1388" t="s">
        <v>37</v>
      </c>
      <c r="E8" s="1379" t="s">
        <v>7</v>
      </c>
      <c r="F8" s="1380"/>
      <c r="G8" s="1380"/>
      <c r="H8" s="1380"/>
      <c r="I8" s="1380"/>
      <c r="J8" s="1381"/>
      <c r="K8" s="1375"/>
      <c r="L8" s="1377"/>
      <c r="M8" s="481"/>
    </row>
    <row r="9" spans="1:16" ht="20.25" customHeight="1">
      <c r="A9" s="1365"/>
      <c r="B9" s="1366"/>
      <c r="C9" s="1344"/>
      <c r="D9" s="1388"/>
      <c r="E9" s="566" t="s">
        <v>210</v>
      </c>
      <c r="F9" s="566" t="s">
        <v>211</v>
      </c>
      <c r="G9" s="566" t="s">
        <v>212</v>
      </c>
      <c r="H9" s="566" t="s">
        <v>213</v>
      </c>
      <c r="I9" s="566" t="s">
        <v>346</v>
      </c>
      <c r="J9" s="566" t="s">
        <v>214</v>
      </c>
      <c r="K9" s="1376"/>
      <c r="L9" s="1378"/>
      <c r="M9" s="1339" t="s">
        <v>502</v>
      </c>
      <c r="N9" s="1339"/>
      <c r="O9" s="1339"/>
      <c r="P9" s="1339"/>
    </row>
    <row r="10" spans="1:21" s="493" customFormat="1" ht="20.25" customHeight="1">
      <c r="A10" s="1340" t="s">
        <v>6</v>
      </c>
      <c r="B10" s="1341"/>
      <c r="C10" s="488">
        <v>1</v>
      </c>
      <c r="D10" s="489">
        <v>2</v>
      </c>
      <c r="E10" s="488">
        <v>3</v>
      </c>
      <c r="F10" s="489">
        <v>4</v>
      </c>
      <c r="G10" s="488">
        <v>5</v>
      </c>
      <c r="H10" s="489">
        <v>6</v>
      </c>
      <c r="I10" s="488">
        <v>7</v>
      </c>
      <c r="J10" s="489">
        <v>8</v>
      </c>
      <c r="K10" s="488">
        <v>9</v>
      </c>
      <c r="L10" s="489">
        <v>10</v>
      </c>
      <c r="M10" s="490" t="s">
        <v>503</v>
      </c>
      <c r="N10" s="491" t="s">
        <v>506</v>
      </c>
      <c r="O10" s="491" t="s">
        <v>504</v>
      </c>
      <c r="P10" s="491" t="s">
        <v>505</v>
      </c>
      <c r="Q10" s="492"/>
      <c r="R10" s="492"/>
      <c r="S10" s="492"/>
      <c r="T10" s="492"/>
      <c r="U10" s="492"/>
    </row>
    <row r="11" spans="1:21" s="494" customFormat="1" ht="18" customHeight="1">
      <c r="A11" s="519" t="s">
        <v>0</v>
      </c>
      <c r="B11" s="430" t="s">
        <v>131</v>
      </c>
      <c r="C11" s="507">
        <v>615121870.354</v>
      </c>
      <c r="D11" s="507">
        <v>36754353.271</v>
      </c>
      <c r="E11" s="507">
        <v>10915367.271</v>
      </c>
      <c r="F11" s="507">
        <v>2600</v>
      </c>
      <c r="G11" s="507">
        <v>12619534</v>
      </c>
      <c r="H11" s="507">
        <v>6683294</v>
      </c>
      <c r="I11" s="507">
        <v>2829956</v>
      </c>
      <c r="J11" s="507">
        <v>3703602</v>
      </c>
      <c r="K11" s="507">
        <v>493142056.083</v>
      </c>
      <c r="L11" s="507">
        <v>85225461</v>
      </c>
      <c r="M11" s="404">
        <f>'03'!C11+'04'!C11</f>
        <v>615121870.354</v>
      </c>
      <c r="N11" s="404">
        <f>C11-M11</f>
        <v>0</v>
      </c>
      <c r="O11" s="404">
        <f>'07'!C12</f>
        <v>615121870</v>
      </c>
      <c r="P11" s="404">
        <f>C11-O11</f>
        <v>0.3539999723434448</v>
      </c>
      <c r="Q11" s="390"/>
      <c r="R11" s="390"/>
      <c r="S11" s="390"/>
      <c r="T11" s="390"/>
      <c r="U11" s="390"/>
    </row>
    <row r="12" spans="1:21" s="494" customFormat="1" ht="18" customHeight="1">
      <c r="A12" s="520">
        <v>1</v>
      </c>
      <c r="B12" s="433" t="s">
        <v>132</v>
      </c>
      <c r="C12" s="507">
        <v>266098923.354</v>
      </c>
      <c r="D12" s="507">
        <v>19004346.270999998</v>
      </c>
      <c r="E12" s="512">
        <v>7242694.271</v>
      </c>
      <c r="F12" s="512">
        <v>1000</v>
      </c>
      <c r="G12" s="512">
        <v>7920763</v>
      </c>
      <c r="H12" s="512">
        <v>1448188</v>
      </c>
      <c r="I12" s="512">
        <v>2372838</v>
      </c>
      <c r="J12" s="512">
        <v>18863</v>
      </c>
      <c r="K12" s="512">
        <v>196074520.083</v>
      </c>
      <c r="L12" s="512">
        <v>51020057</v>
      </c>
      <c r="M12" s="409">
        <f>'03'!C12+'04'!C12</f>
        <v>266098923.354</v>
      </c>
      <c r="N12" s="409">
        <f aca="true" t="shared" si="0" ref="N12:N26">C12-M12</f>
        <v>0</v>
      </c>
      <c r="O12" s="409">
        <f>'07'!D12</f>
        <v>266098923</v>
      </c>
      <c r="P12" s="409">
        <f aca="true" t="shared" si="1" ref="P12:P26">C12-O12</f>
        <v>0.3540000021457672</v>
      </c>
      <c r="Q12" s="402"/>
      <c r="R12" s="431"/>
      <c r="S12" s="431"/>
      <c r="T12" s="431"/>
      <c r="U12" s="431"/>
    </row>
    <row r="13" spans="1:21" s="494" customFormat="1" ht="18" customHeight="1">
      <c r="A13" s="520">
        <v>2</v>
      </c>
      <c r="B13" s="433" t="s">
        <v>133</v>
      </c>
      <c r="C13" s="507">
        <v>349022947</v>
      </c>
      <c r="D13" s="507">
        <v>17750007</v>
      </c>
      <c r="E13" s="512">
        <v>3672673</v>
      </c>
      <c r="F13" s="512">
        <v>1600</v>
      </c>
      <c r="G13" s="512">
        <v>4698771</v>
      </c>
      <c r="H13" s="512">
        <v>5235106</v>
      </c>
      <c r="I13" s="512">
        <v>457118</v>
      </c>
      <c r="J13" s="512">
        <v>3684739</v>
      </c>
      <c r="K13" s="512">
        <v>297067536</v>
      </c>
      <c r="L13" s="512">
        <v>34205404</v>
      </c>
      <c r="M13" s="409">
        <f>'03'!C13+'04'!C13</f>
        <v>349022947</v>
      </c>
      <c r="N13" s="409">
        <f t="shared" si="0"/>
        <v>0</v>
      </c>
      <c r="O13" s="409">
        <f>'07'!E12</f>
        <v>349022947</v>
      </c>
      <c r="P13" s="409">
        <f t="shared" si="1"/>
        <v>0</v>
      </c>
      <c r="Q13" s="402"/>
      <c r="R13" s="431"/>
      <c r="S13" s="431"/>
      <c r="T13" s="431"/>
      <c r="U13" s="431"/>
    </row>
    <row r="14" spans="1:21" s="494" customFormat="1" ht="18" customHeight="1">
      <c r="A14" s="521" t="s">
        <v>1</v>
      </c>
      <c r="B14" s="395" t="s">
        <v>134</v>
      </c>
      <c r="C14" s="507">
        <v>55353894</v>
      </c>
      <c r="D14" s="507">
        <v>2561506</v>
      </c>
      <c r="E14" s="507">
        <v>476225</v>
      </c>
      <c r="F14" s="507">
        <v>0</v>
      </c>
      <c r="G14" s="507">
        <v>229761</v>
      </c>
      <c r="H14" s="507">
        <v>1617569</v>
      </c>
      <c r="I14" s="507">
        <v>237951</v>
      </c>
      <c r="J14" s="507">
        <v>0</v>
      </c>
      <c r="K14" s="507">
        <v>52361637</v>
      </c>
      <c r="L14" s="507">
        <v>430751</v>
      </c>
      <c r="M14" s="409">
        <f>'03'!C14+'04'!C14</f>
        <v>55353894</v>
      </c>
      <c r="N14" s="409">
        <f t="shared" si="0"/>
        <v>0</v>
      </c>
      <c r="O14" s="409">
        <f>'07'!F12</f>
        <v>55353894</v>
      </c>
      <c r="P14" s="409">
        <f t="shared" si="1"/>
        <v>0</v>
      </c>
      <c r="Q14" s="390"/>
      <c r="R14" s="431"/>
      <c r="S14" s="431"/>
      <c r="T14" s="431"/>
      <c r="U14" s="431"/>
    </row>
    <row r="15" spans="1:21" s="494" customFormat="1" ht="18" customHeight="1">
      <c r="A15" s="521" t="s">
        <v>9</v>
      </c>
      <c r="B15" s="395" t="s">
        <v>135</v>
      </c>
      <c r="C15" s="507">
        <v>69352996</v>
      </c>
      <c r="D15" s="507">
        <v>142868</v>
      </c>
      <c r="E15" s="507">
        <v>142868</v>
      </c>
      <c r="F15" s="507">
        <v>0</v>
      </c>
      <c r="G15" s="507">
        <v>0</v>
      </c>
      <c r="H15" s="507">
        <v>0</v>
      </c>
      <c r="I15" s="507">
        <v>0</v>
      </c>
      <c r="J15" s="507">
        <v>0</v>
      </c>
      <c r="K15" s="507">
        <v>69210128</v>
      </c>
      <c r="L15" s="507">
        <v>0</v>
      </c>
      <c r="M15" s="409">
        <f>'03'!C15+'04'!C15</f>
        <v>69352996</v>
      </c>
      <c r="N15" s="409">
        <f t="shared" si="0"/>
        <v>0</v>
      </c>
      <c r="O15" s="409">
        <f>'07'!G12</f>
        <v>69352996</v>
      </c>
      <c r="P15" s="409">
        <f t="shared" si="1"/>
        <v>0</v>
      </c>
      <c r="Q15" s="390"/>
      <c r="R15" s="390"/>
      <c r="S15" s="390"/>
      <c r="T15" s="390"/>
      <c r="U15" s="390"/>
    </row>
    <row r="16" spans="1:21" s="494" customFormat="1" ht="18" customHeight="1">
      <c r="A16" s="521" t="s">
        <v>136</v>
      </c>
      <c r="B16" s="395" t="s">
        <v>137</v>
      </c>
      <c r="C16" s="507">
        <v>559767976.271</v>
      </c>
      <c r="D16" s="507">
        <v>34192847.271</v>
      </c>
      <c r="E16" s="507">
        <v>10439142.271</v>
      </c>
      <c r="F16" s="507">
        <v>2600</v>
      </c>
      <c r="G16" s="507">
        <v>12389773</v>
      </c>
      <c r="H16" s="507">
        <v>5065725</v>
      </c>
      <c r="I16" s="507">
        <v>2592005</v>
      </c>
      <c r="J16" s="507">
        <v>3703602</v>
      </c>
      <c r="K16" s="507">
        <v>440780419</v>
      </c>
      <c r="L16" s="507">
        <v>84794710</v>
      </c>
      <c r="M16" s="404">
        <f>'03'!C16+'04'!C16</f>
        <v>559767976.271</v>
      </c>
      <c r="N16" s="404">
        <f t="shared" si="0"/>
        <v>0</v>
      </c>
      <c r="O16" s="404">
        <f>'07'!H12</f>
        <v>559767976.271</v>
      </c>
      <c r="P16" s="404">
        <f t="shared" si="1"/>
        <v>0</v>
      </c>
      <c r="Q16" s="390"/>
      <c r="R16" s="390"/>
      <c r="S16" s="390"/>
      <c r="T16" s="390"/>
      <c r="U16" s="390"/>
    </row>
    <row r="17" spans="1:21" s="494" customFormat="1" ht="18" customHeight="1">
      <c r="A17" s="521" t="s">
        <v>52</v>
      </c>
      <c r="B17" s="434" t="s">
        <v>138</v>
      </c>
      <c r="C17" s="507">
        <v>514929278</v>
      </c>
      <c r="D17" s="507">
        <v>23996367</v>
      </c>
      <c r="E17" s="507">
        <v>7344309</v>
      </c>
      <c r="F17" s="507">
        <v>2600</v>
      </c>
      <c r="G17" s="507">
        <v>8017745</v>
      </c>
      <c r="H17" s="507">
        <v>3820606</v>
      </c>
      <c r="I17" s="507">
        <v>1107505</v>
      </c>
      <c r="J17" s="507">
        <v>3703602</v>
      </c>
      <c r="K17" s="507">
        <v>412574452</v>
      </c>
      <c r="L17" s="507">
        <v>78358459</v>
      </c>
      <c r="M17" s="404">
        <f>'03'!C17+'04'!C17</f>
        <v>514929278</v>
      </c>
      <c r="N17" s="404">
        <f t="shared" si="0"/>
        <v>0</v>
      </c>
      <c r="O17" s="404">
        <f>'07'!I12</f>
        <v>514929278</v>
      </c>
      <c r="P17" s="404">
        <f t="shared" si="1"/>
        <v>0</v>
      </c>
      <c r="Q17" s="390"/>
      <c r="R17" s="390"/>
      <c r="S17" s="390"/>
      <c r="T17" s="390"/>
      <c r="U17" s="390"/>
    </row>
    <row r="18" spans="1:21" s="494" customFormat="1" ht="18" customHeight="1">
      <c r="A18" s="520" t="s">
        <v>54</v>
      </c>
      <c r="B18" s="433" t="s">
        <v>139</v>
      </c>
      <c r="C18" s="507">
        <v>115142018</v>
      </c>
      <c r="D18" s="507">
        <v>11245094</v>
      </c>
      <c r="E18" s="512">
        <v>2134065</v>
      </c>
      <c r="F18" s="512">
        <v>2600</v>
      </c>
      <c r="G18" s="512">
        <v>2830721</v>
      </c>
      <c r="H18" s="512">
        <v>2384390</v>
      </c>
      <c r="I18" s="512">
        <v>268772</v>
      </c>
      <c r="J18" s="512">
        <v>3624546</v>
      </c>
      <c r="K18" s="512">
        <v>90775321</v>
      </c>
      <c r="L18" s="512">
        <v>13121603</v>
      </c>
      <c r="M18" s="409">
        <f>'03'!C18+'04'!C18</f>
        <v>115142018</v>
      </c>
      <c r="N18" s="409">
        <f t="shared" si="0"/>
        <v>0</v>
      </c>
      <c r="O18" s="409">
        <f>'07'!J12</f>
        <v>115142018</v>
      </c>
      <c r="P18" s="409">
        <f t="shared" si="1"/>
        <v>0</v>
      </c>
      <c r="Q18" s="390"/>
      <c r="R18" s="390"/>
      <c r="S18" s="390"/>
      <c r="T18" s="390"/>
      <c r="U18" s="390"/>
    </row>
    <row r="19" spans="1:21" s="494" customFormat="1" ht="18" customHeight="1">
      <c r="A19" s="520" t="s">
        <v>55</v>
      </c>
      <c r="B19" s="433" t="s">
        <v>140</v>
      </c>
      <c r="C19" s="507">
        <v>40464508</v>
      </c>
      <c r="D19" s="507">
        <v>1015605</v>
      </c>
      <c r="E19" s="512">
        <v>63900</v>
      </c>
      <c r="F19" s="512">
        <v>0</v>
      </c>
      <c r="G19" s="512">
        <v>927176</v>
      </c>
      <c r="H19" s="512">
        <v>24379</v>
      </c>
      <c r="I19" s="512">
        <v>150</v>
      </c>
      <c r="J19" s="512">
        <v>0</v>
      </c>
      <c r="K19" s="512">
        <v>36089548</v>
      </c>
      <c r="L19" s="512">
        <v>3359355</v>
      </c>
      <c r="M19" s="409">
        <f>'03'!C19+'04'!C19</f>
        <v>40464508</v>
      </c>
      <c r="N19" s="409">
        <f t="shared" si="0"/>
        <v>0</v>
      </c>
      <c r="O19" s="409">
        <f>'07'!K12</f>
        <v>40464508</v>
      </c>
      <c r="P19" s="409">
        <f t="shared" si="1"/>
        <v>0</v>
      </c>
      <c r="Q19" s="390"/>
      <c r="R19" s="390"/>
      <c r="S19" s="390"/>
      <c r="T19" s="390"/>
      <c r="U19" s="390"/>
    </row>
    <row r="20" spans="1:21" s="494" customFormat="1" ht="18" customHeight="1">
      <c r="A20" s="520" t="s">
        <v>141</v>
      </c>
      <c r="B20" s="433" t="s">
        <v>202</v>
      </c>
      <c r="C20" s="507">
        <v>7200</v>
      </c>
      <c r="D20" s="507">
        <v>7200</v>
      </c>
      <c r="E20" s="512">
        <v>0</v>
      </c>
      <c r="F20" s="512">
        <v>0</v>
      </c>
      <c r="G20" s="512">
        <v>7200</v>
      </c>
      <c r="H20" s="512">
        <v>0</v>
      </c>
      <c r="I20" s="512">
        <v>0</v>
      </c>
      <c r="J20" s="512">
        <v>0</v>
      </c>
      <c r="K20" s="512">
        <v>0</v>
      </c>
      <c r="L20" s="512">
        <v>0</v>
      </c>
      <c r="M20" s="409">
        <f>'03'!C20</f>
        <v>7200</v>
      </c>
      <c r="N20" s="409">
        <f t="shared" si="0"/>
        <v>0</v>
      </c>
      <c r="O20" s="409">
        <f>'07'!L12</f>
        <v>7200</v>
      </c>
      <c r="P20" s="409">
        <f t="shared" si="1"/>
        <v>0</v>
      </c>
      <c r="Q20" s="390"/>
      <c r="R20" s="390"/>
      <c r="S20" s="390"/>
      <c r="T20" s="390"/>
      <c r="U20" s="390"/>
    </row>
    <row r="21" spans="1:21" s="494" customFormat="1" ht="18" customHeight="1">
      <c r="A21" s="520" t="s">
        <v>143</v>
      </c>
      <c r="B21" s="433" t="s">
        <v>142</v>
      </c>
      <c r="C21" s="507">
        <v>359132214</v>
      </c>
      <c r="D21" s="507">
        <v>11615451</v>
      </c>
      <c r="E21" s="512">
        <v>5140867</v>
      </c>
      <c r="F21" s="512">
        <v>0</v>
      </c>
      <c r="G21" s="512">
        <v>4252648</v>
      </c>
      <c r="H21" s="512">
        <v>1304297</v>
      </c>
      <c r="I21" s="512">
        <v>838583</v>
      </c>
      <c r="J21" s="512">
        <v>79056</v>
      </c>
      <c r="K21" s="512">
        <v>285709583</v>
      </c>
      <c r="L21" s="512">
        <v>61807180</v>
      </c>
      <c r="M21" s="409">
        <f>'03'!C21+'04'!C20</f>
        <v>359132214</v>
      </c>
      <c r="N21" s="409">
        <f t="shared" si="0"/>
        <v>0</v>
      </c>
      <c r="O21" s="409">
        <f>'07'!M12</f>
        <v>359132214</v>
      </c>
      <c r="P21" s="409">
        <f t="shared" si="1"/>
        <v>0</v>
      </c>
      <c r="Q21" s="390"/>
      <c r="R21" s="390"/>
      <c r="S21" s="390"/>
      <c r="T21" s="390"/>
      <c r="U21" s="390"/>
    </row>
    <row r="22" spans="1:21" s="494" customFormat="1" ht="18" customHeight="1">
      <c r="A22" s="520" t="s">
        <v>145</v>
      </c>
      <c r="B22" s="433" t="s">
        <v>144</v>
      </c>
      <c r="C22" s="507">
        <v>183338</v>
      </c>
      <c r="D22" s="507">
        <v>113017</v>
      </c>
      <c r="E22" s="512">
        <v>5477</v>
      </c>
      <c r="F22" s="512">
        <v>0</v>
      </c>
      <c r="G22" s="512">
        <v>0</v>
      </c>
      <c r="H22" s="512">
        <v>107540</v>
      </c>
      <c r="I22" s="512">
        <v>0</v>
      </c>
      <c r="J22" s="512">
        <v>0</v>
      </c>
      <c r="K22" s="512">
        <v>0</v>
      </c>
      <c r="L22" s="512">
        <v>70321</v>
      </c>
      <c r="M22" s="409">
        <f>'03'!C22+'04'!C21</f>
        <v>183338</v>
      </c>
      <c r="N22" s="409">
        <f t="shared" si="0"/>
        <v>0</v>
      </c>
      <c r="O22" s="409">
        <f>'07'!N12</f>
        <v>183338</v>
      </c>
      <c r="P22" s="409">
        <f t="shared" si="1"/>
        <v>0</v>
      </c>
      <c r="Q22" s="390"/>
      <c r="R22" s="390"/>
      <c r="S22" s="390"/>
      <c r="T22" s="390"/>
      <c r="U22" s="390"/>
    </row>
    <row r="23" spans="1:21" s="494" customFormat="1" ht="18" customHeight="1">
      <c r="A23" s="520" t="s">
        <v>147</v>
      </c>
      <c r="B23" s="433" t="s">
        <v>146</v>
      </c>
      <c r="C23" s="507">
        <v>0</v>
      </c>
      <c r="D23" s="507">
        <v>0</v>
      </c>
      <c r="E23" s="512">
        <v>0</v>
      </c>
      <c r="F23" s="512">
        <v>0</v>
      </c>
      <c r="G23" s="512">
        <v>0</v>
      </c>
      <c r="H23" s="512">
        <v>0</v>
      </c>
      <c r="I23" s="512">
        <v>0</v>
      </c>
      <c r="J23" s="512">
        <v>0</v>
      </c>
      <c r="K23" s="512">
        <v>0</v>
      </c>
      <c r="L23" s="512">
        <v>0</v>
      </c>
      <c r="M23" s="409">
        <f>'03'!C23+'04'!C22</f>
        <v>0</v>
      </c>
      <c r="N23" s="409">
        <f t="shared" si="0"/>
        <v>0</v>
      </c>
      <c r="O23" s="409">
        <f>'07'!O12</f>
        <v>0</v>
      </c>
      <c r="P23" s="409">
        <f t="shared" si="1"/>
        <v>0</v>
      </c>
      <c r="Q23" s="390"/>
      <c r="R23" s="390"/>
      <c r="S23" s="390"/>
      <c r="T23" s="390"/>
      <c r="U23" s="390"/>
    </row>
    <row r="24" spans="1:21" s="494" customFormat="1" ht="18" customHeight="1">
      <c r="A24" s="520" t="s">
        <v>149</v>
      </c>
      <c r="B24" s="435" t="s">
        <v>148</v>
      </c>
      <c r="C24" s="507">
        <v>0</v>
      </c>
      <c r="D24" s="507">
        <v>0</v>
      </c>
      <c r="E24" s="512">
        <v>0</v>
      </c>
      <c r="F24" s="512">
        <v>0</v>
      </c>
      <c r="G24" s="512">
        <v>0</v>
      </c>
      <c r="H24" s="512">
        <v>0</v>
      </c>
      <c r="I24" s="512">
        <v>0</v>
      </c>
      <c r="J24" s="512">
        <v>0</v>
      </c>
      <c r="K24" s="512">
        <v>0</v>
      </c>
      <c r="L24" s="512">
        <v>0</v>
      </c>
      <c r="M24" s="409">
        <f>'03'!C24+'04'!C23</f>
        <v>0</v>
      </c>
      <c r="N24" s="409">
        <f t="shared" si="0"/>
        <v>0</v>
      </c>
      <c r="O24" s="409">
        <f>'07'!P12</f>
        <v>0</v>
      </c>
      <c r="P24" s="409">
        <f t="shared" si="1"/>
        <v>0</v>
      </c>
      <c r="Q24" s="390"/>
      <c r="R24" s="390"/>
      <c r="S24" s="390"/>
      <c r="T24" s="390"/>
      <c r="U24" s="390"/>
    </row>
    <row r="25" spans="1:21" s="494" customFormat="1" ht="18" customHeight="1">
      <c r="A25" s="520" t="s">
        <v>186</v>
      </c>
      <c r="B25" s="433" t="s">
        <v>150</v>
      </c>
      <c r="C25" s="507">
        <v>0</v>
      </c>
      <c r="D25" s="507">
        <v>0</v>
      </c>
      <c r="E25" s="512">
        <v>0</v>
      </c>
      <c r="F25" s="512">
        <v>0</v>
      </c>
      <c r="G25" s="512">
        <v>0</v>
      </c>
      <c r="H25" s="512">
        <v>0</v>
      </c>
      <c r="I25" s="512">
        <v>0</v>
      </c>
      <c r="J25" s="512">
        <v>0</v>
      </c>
      <c r="K25" s="512">
        <v>0</v>
      </c>
      <c r="L25" s="512">
        <v>0</v>
      </c>
      <c r="M25" s="409">
        <f>'03'!C25+'04'!C24</f>
        <v>0</v>
      </c>
      <c r="N25" s="409">
        <f t="shared" si="0"/>
        <v>0</v>
      </c>
      <c r="O25" s="409">
        <f>'07'!Q12</f>
        <v>0</v>
      </c>
      <c r="P25" s="409">
        <f t="shared" si="1"/>
        <v>0</v>
      </c>
      <c r="Q25" s="390"/>
      <c r="R25" s="390"/>
      <c r="S25" s="390"/>
      <c r="T25" s="390"/>
      <c r="U25" s="390"/>
    </row>
    <row r="26" spans="1:21" s="494" customFormat="1" ht="18" customHeight="1">
      <c r="A26" s="521" t="s">
        <v>53</v>
      </c>
      <c r="B26" s="395" t="s">
        <v>151</v>
      </c>
      <c r="C26" s="507">
        <v>44838698.271</v>
      </c>
      <c r="D26" s="507">
        <v>10196480.271</v>
      </c>
      <c r="E26" s="512">
        <v>3094833.2709999997</v>
      </c>
      <c r="F26" s="512">
        <v>0</v>
      </c>
      <c r="G26" s="512">
        <v>4372028</v>
      </c>
      <c r="H26" s="512">
        <v>1245119</v>
      </c>
      <c r="I26" s="512">
        <v>1484500</v>
      </c>
      <c r="J26" s="512">
        <v>0</v>
      </c>
      <c r="K26" s="512">
        <v>28205967</v>
      </c>
      <c r="L26" s="512">
        <v>6436251</v>
      </c>
      <c r="M26" s="404">
        <f>'03'!C26+'04'!C25</f>
        <v>44838698.271</v>
      </c>
      <c r="N26" s="404">
        <f t="shared" si="0"/>
        <v>0</v>
      </c>
      <c r="O26" s="404">
        <f>'07'!R12</f>
        <v>44838698.271</v>
      </c>
      <c r="P26" s="404">
        <f t="shared" si="1"/>
        <v>0</v>
      </c>
      <c r="Q26" s="390"/>
      <c r="R26" s="390"/>
      <c r="S26" s="390"/>
      <c r="T26" s="390"/>
      <c r="U26" s="390"/>
    </row>
    <row r="27" spans="1:21" s="494" customFormat="1" ht="22.5" customHeight="1">
      <c r="A27" s="549" t="s">
        <v>556</v>
      </c>
      <c r="B27" s="495" t="s">
        <v>215</v>
      </c>
      <c r="C27" s="547">
        <f>(C18+C19)/C17</f>
        <v>0.30219009220912857</v>
      </c>
      <c r="D27" s="547">
        <f aca="true" t="shared" si="2" ref="D27:L27">(D18+D19)/D17</f>
        <v>0.5109398018458378</v>
      </c>
      <c r="E27" s="547">
        <f t="shared" si="2"/>
        <v>0.2992745811757103</v>
      </c>
      <c r="F27" s="547">
        <f t="shared" si="2"/>
        <v>1</v>
      </c>
      <c r="G27" s="547">
        <f t="shared" si="2"/>
        <v>0.46869749536808664</v>
      </c>
      <c r="H27" s="547">
        <f t="shared" si="2"/>
        <v>0.6304677844300093</v>
      </c>
      <c r="I27" s="547">
        <f t="shared" si="2"/>
        <v>0.2428178653820976</v>
      </c>
      <c r="J27" s="547">
        <f t="shared" si="2"/>
        <v>0.978654293846909</v>
      </c>
      <c r="K27" s="547">
        <f t="shared" si="2"/>
        <v>0.3074956977704475</v>
      </c>
      <c r="L27" s="547">
        <f t="shared" si="2"/>
        <v>0.21032774521510178</v>
      </c>
      <c r="M27" s="426"/>
      <c r="N27" s="496"/>
      <c r="O27" s="496"/>
      <c r="P27" s="496"/>
      <c r="Q27" s="390"/>
      <c r="R27" s="390"/>
      <c r="S27" s="390"/>
      <c r="T27" s="390"/>
      <c r="U27" s="390"/>
    </row>
    <row r="28" spans="1:21" s="494" customFormat="1" ht="18" customHeight="1">
      <c r="A28" s="1342" t="s">
        <v>500</v>
      </c>
      <c r="B28" s="1342"/>
      <c r="C28" s="409">
        <f>C11-C14-C16</f>
        <v>0.08299994468688965</v>
      </c>
      <c r="D28" s="409">
        <f aca="true" t="shared" si="3" ref="D28:L28">D11-D14-D16</f>
        <v>0</v>
      </c>
      <c r="E28" s="409">
        <f t="shared" si="3"/>
        <v>0</v>
      </c>
      <c r="F28" s="409">
        <f t="shared" si="3"/>
        <v>0</v>
      </c>
      <c r="G28" s="409">
        <f t="shared" si="3"/>
        <v>0</v>
      </c>
      <c r="H28" s="409">
        <f t="shared" si="3"/>
        <v>0</v>
      </c>
      <c r="I28" s="409">
        <f t="shared" si="3"/>
        <v>0</v>
      </c>
      <c r="J28" s="409">
        <f t="shared" si="3"/>
        <v>0</v>
      </c>
      <c r="K28" s="409">
        <f t="shared" si="3"/>
        <v>0.08300000429153442</v>
      </c>
      <c r="L28" s="409">
        <f t="shared" si="3"/>
        <v>0</v>
      </c>
      <c r="M28" s="426"/>
      <c r="N28" s="496"/>
      <c r="O28" s="496"/>
      <c r="P28" s="496"/>
      <c r="Q28" s="390"/>
      <c r="R28" s="390"/>
      <c r="S28" s="390"/>
      <c r="T28" s="390"/>
      <c r="U28" s="390"/>
    </row>
    <row r="29" spans="1:21" s="494" customFormat="1" ht="18" customHeight="1">
      <c r="A29" s="1337" t="s">
        <v>501</v>
      </c>
      <c r="B29" s="1337"/>
      <c r="C29" s="409">
        <f>C16-C17-C26</f>
        <v>0</v>
      </c>
      <c r="D29" s="409">
        <f aca="true" t="shared" si="4" ref="D29:L29">D16-D17-D26</f>
        <v>0</v>
      </c>
      <c r="E29" s="409">
        <f t="shared" si="4"/>
        <v>0</v>
      </c>
      <c r="F29" s="409">
        <f t="shared" si="4"/>
        <v>0</v>
      </c>
      <c r="G29" s="409">
        <f t="shared" si="4"/>
        <v>0</v>
      </c>
      <c r="H29" s="409">
        <f t="shared" si="4"/>
        <v>0</v>
      </c>
      <c r="I29" s="409">
        <f t="shared" si="4"/>
        <v>0</v>
      </c>
      <c r="J29" s="409">
        <f t="shared" si="4"/>
        <v>0</v>
      </c>
      <c r="K29" s="409">
        <f t="shared" si="4"/>
        <v>0</v>
      </c>
      <c r="L29" s="409">
        <f t="shared" si="4"/>
        <v>0</v>
      </c>
      <c r="M29" s="426"/>
      <c r="N29" s="496"/>
      <c r="O29" s="496"/>
      <c r="P29" s="496"/>
      <c r="Q29" s="390"/>
      <c r="R29" s="390"/>
      <c r="S29" s="390"/>
      <c r="T29" s="390"/>
      <c r="U29" s="390"/>
    </row>
    <row r="30" spans="1:21" s="472" customFormat="1" ht="18" customHeight="1">
      <c r="A30" s="481"/>
      <c r="B30" s="497"/>
      <c r="C30" s="497"/>
      <c r="D30" s="470"/>
      <c r="E30" s="470"/>
      <c r="F30" s="470"/>
      <c r="G30" s="560"/>
      <c r="H30" s="1334" t="str">
        <f>'Thong tin'!B8</f>
        <v>Ninh Bình, ngày 02 tháng 8 năm 2017</v>
      </c>
      <c r="I30" s="1334"/>
      <c r="J30" s="1334"/>
      <c r="K30" s="1334"/>
      <c r="L30" s="1334"/>
      <c r="M30" s="484"/>
      <c r="N30" s="484"/>
      <c r="O30" s="484"/>
      <c r="P30" s="484"/>
      <c r="Q30" s="484"/>
      <c r="R30" s="484"/>
      <c r="S30" s="484"/>
      <c r="T30" s="484"/>
      <c r="U30" s="484"/>
    </row>
    <row r="31" spans="1:21" s="472" customFormat="1" ht="18" customHeight="1">
      <c r="A31" s="1321" t="s">
        <v>4</v>
      </c>
      <c r="B31" s="1321"/>
      <c r="C31" s="1321"/>
      <c r="D31" s="1321"/>
      <c r="E31" s="552"/>
      <c r="F31" s="552"/>
      <c r="G31" s="561"/>
      <c r="H31" s="1368" t="str">
        <f>'Thong tin'!B7</f>
        <v>CỤC TRƯỞNG</v>
      </c>
      <c r="I31" s="1368"/>
      <c r="J31" s="1368"/>
      <c r="K31" s="1368"/>
      <c r="L31" s="1368"/>
      <c r="M31" s="484"/>
      <c r="N31" s="484"/>
      <c r="O31" s="484"/>
      <c r="P31" s="484"/>
      <c r="Q31" s="484"/>
      <c r="R31" s="484"/>
      <c r="S31" s="484"/>
      <c r="T31" s="484"/>
      <c r="U31" s="484"/>
    </row>
    <row r="32" spans="1:21" s="472" customFormat="1" ht="18" customHeight="1">
      <c r="A32" s="543"/>
      <c r="B32" s="1387"/>
      <c r="C32" s="1387"/>
      <c r="D32" s="562"/>
      <c r="E32" s="562"/>
      <c r="F32" s="552"/>
      <c r="G32" s="1367"/>
      <c r="H32" s="1367"/>
      <c r="I32" s="1367"/>
      <c r="J32" s="1367"/>
      <c r="K32" s="1367"/>
      <c r="L32" s="1367"/>
      <c r="M32" s="499"/>
      <c r="N32" s="499"/>
      <c r="O32" s="499"/>
      <c r="P32" s="499"/>
      <c r="Q32" s="484"/>
      <c r="R32" s="484"/>
      <c r="S32" s="484"/>
      <c r="T32" s="484"/>
      <c r="U32" s="484"/>
    </row>
    <row r="33" spans="1:21" s="472" customFormat="1" ht="18" customHeight="1">
      <c r="A33" s="543"/>
      <c r="B33" s="555"/>
      <c r="C33" s="546"/>
      <c r="D33" s="552"/>
      <c r="E33" s="552"/>
      <c r="F33" s="552"/>
      <c r="G33" s="563"/>
      <c r="H33" s="563"/>
      <c r="I33" s="563"/>
      <c r="J33" s="563"/>
      <c r="K33" s="563"/>
      <c r="L33" s="563"/>
      <c r="M33" s="484"/>
      <c r="N33" s="484"/>
      <c r="O33" s="484"/>
      <c r="P33" s="484"/>
      <c r="Q33" s="484"/>
      <c r="R33" s="484"/>
      <c r="S33" s="484"/>
      <c r="T33" s="484"/>
      <c r="U33" s="484"/>
    </row>
    <row r="34" spans="1:21" s="439" customFormat="1" ht="18" customHeight="1">
      <c r="A34" s="564"/>
      <c r="B34" s="1369"/>
      <c r="C34" s="1369"/>
      <c r="D34" s="545"/>
      <c r="E34" s="545"/>
      <c r="F34" s="545"/>
      <c r="G34" s="545"/>
      <c r="H34" s="545"/>
      <c r="I34" s="545"/>
      <c r="J34" s="545"/>
      <c r="K34" s="545"/>
      <c r="L34" s="545"/>
      <c r="M34" s="452"/>
      <c r="N34" s="438"/>
      <c r="O34" s="438"/>
      <c r="P34" s="438"/>
      <c r="Q34" s="438"/>
      <c r="R34" s="438"/>
      <c r="S34" s="438"/>
      <c r="T34" s="438"/>
      <c r="U34" s="438"/>
    </row>
    <row r="35" spans="1:12" ht="18" customHeight="1">
      <c r="A35" s="565"/>
      <c r="B35" s="565"/>
      <c r="C35" s="565"/>
      <c r="D35" s="565"/>
      <c r="E35" s="565"/>
      <c r="F35" s="565"/>
      <c r="G35" s="565"/>
      <c r="H35" s="565"/>
      <c r="I35" s="565"/>
      <c r="J35" s="565"/>
      <c r="K35" s="565"/>
      <c r="L35" s="565"/>
    </row>
    <row r="36" spans="1:12" ht="18" customHeight="1">
      <c r="A36" s="1321" t="str">
        <f>'Thong tin'!B5</f>
        <v>Nguyễn Thị Thanh Tâm</v>
      </c>
      <c r="B36" s="1321"/>
      <c r="C36" s="1321"/>
      <c r="D36" s="1321"/>
      <c r="E36" s="565"/>
      <c r="F36" s="565"/>
      <c r="G36" s="565"/>
      <c r="H36" s="1321" t="str">
        <f>'Thong tin'!B6</f>
        <v>Phạm Xuân Túy</v>
      </c>
      <c r="I36" s="1321"/>
      <c r="J36" s="1321"/>
      <c r="K36" s="1321"/>
      <c r="L36" s="1321"/>
    </row>
    <row r="44" spans="1:13" ht="16.5" hidden="1">
      <c r="A44" s="1359" t="s">
        <v>33</v>
      </c>
      <c r="B44" s="1360"/>
      <c r="C44" s="480"/>
      <c r="D44" s="1361" t="s">
        <v>79</v>
      </c>
      <c r="E44" s="1361"/>
      <c r="F44" s="1361"/>
      <c r="G44" s="1361"/>
      <c r="H44" s="1361"/>
      <c r="I44" s="1361"/>
      <c r="J44" s="1361"/>
      <c r="K44" s="1362"/>
      <c r="L44" s="1362"/>
      <c r="M44" s="484"/>
    </row>
    <row r="45" spans="1:13" ht="16.5" hidden="1">
      <c r="A45" s="1327" t="s">
        <v>344</v>
      </c>
      <c r="B45" s="1327"/>
      <c r="C45" s="1327"/>
      <c r="D45" s="1361" t="s">
        <v>216</v>
      </c>
      <c r="E45" s="1361"/>
      <c r="F45" s="1361"/>
      <c r="G45" s="1361"/>
      <c r="H45" s="1361"/>
      <c r="I45" s="1361"/>
      <c r="J45" s="1361"/>
      <c r="K45" s="1363" t="s">
        <v>507</v>
      </c>
      <c r="L45" s="1363"/>
      <c r="M45" s="481"/>
    </row>
    <row r="46" spans="1:13" ht="16.5" hidden="1">
      <c r="A46" s="1327" t="s">
        <v>345</v>
      </c>
      <c r="B46" s="1327"/>
      <c r="C46" s="416"/>
      <c r="D46" s="1364" t="s">
        <v>11</v>
      </c>
      <c r="E46" s="1364"/>
      <c r="F46" s="1364"/>
      <c r="G46" s="1364"/>
      <c r="H46" s="1364"/>
      <c r="I46" s="1364"/>
      <c r="J46" s="1364"/>
      <c r="K46" s="1362"/>
      <c r="L46" s="1362"/>
      <c r="M46" s="484"/>
    </row>
    <row r="47" spans="1:13" ht="15.75" hidden="1">
      <c r="A47" s="437" t="s">
        <v>119</v>
      </c>
      <c r="B47" s="437"/>
      <c r="C47" s="422"/>
      <c r="D47" s="485"/>
      <c r="E47" s="485"/>
      <c r="F47" s="486"/>
      <c r="G47" s="486"/>
      <c r="H47" s="486"/>
      <c r="I47" s="486"/>
      <c r="J47" s="486"/>
      <c r="K47" s="1343"/>
      <c r="L47" s="1343"/>
      <c r="M47" s="481"/>
    </row>
    <row r="48" spans="1:13" ht="15.75" hidden="1">
      <c r="A48" s="485"/>
      <c r="B48" s="485" t="s">
        <v>94</v>
      </c>
      <c r="C48" s="485"/>
      <c r="D48" s="485"/>
      <c r="E48" s="485"/>
      <c r="F48" s="485"/>
      <c r="G48" s="485"/>
      <c r="H48" s="485"/>
      <c r="I48" s="485"/>
      <c r="J48" s="485"/>
      <c r="K48" s="1346"/>
      <c r="L48" s="1346"/>
      <c r="M48" s="481"/>
    </row>
    <row r="49" spans="1:13" ht="15.75" hidden="1">
      <c r="A49" s="988" t="s">
        <v>71</v>
      </c>
      <c r="B49" s="989"/>
      <c r="C49" s="1344" t="s">
        <v>38</v>
      </c>
      <c r="D49" s="1350" t="s">
        <v>339</v>
      </c>
      <c r="E49" s="1350"/>
      <c r="F49" s="1350"/>
      <c r="G49" s="1350"/>
      <c r="H49" s="1350"/>
      <c r="I49" s="1350"/>
      <c r="J49" s="1350"/>
      <c r="K49" s="1350"/>
      <c r="L49" s="1350"/>
      <c r="M49" s="484"/>
    </row>
    <row r="50" spans="1:13" ht="15.75" hidden="1">
      <c r="A50" s="990"/>
      <c r="B50" s="991"/>
      <c r="C50" s="1344"/>
      <c r="D50" s="1351" t="s">
        <v>207</v>
      </c>
      <c r="E50" s="1352"/>
      <c r="F50" s="1352"/>
      <c r="G50" s="1352"/>
      <c r="H50" s="1352"/>
      <c r="I50" s="1352"/>
      <c r="J50" s="1353"/>
      <c r="K50" s="1354" t="s">
        <v>208</v>
      </c>
      <c r="L50" s="1354" t="s">
        <v>209</v>
      </c>
      <c r="M50" s="481"/>
    </row>
    <row r="51" spans="1:13" ht="15.75" hidden="1">
      <c r="A51" s="990"/>
      <c r="B51" s="991"/>
      <c r="C51" s="1344"/>
      <c r="D51" s="1345" t="s">
        <v>37</v>
      </c>
      <c r="E51" s="1347" t="s">
        <v>7</v>
      </c>
      <c r="F51" s="1348"/>
      <c r="G51" s="1348"/>
      <c r="H51" s="1348"/>
      <c r="I51" s="1348"/>
      <c r="J51" s="1349"/>
      <c r="K51" s="1355"/>
      <c r="L51" s="1357"/>
      <c r="M51" s="481"/>
    </row>
    <row r="52" spans="1:16" ht="15.75" hidden="1">
      <c r="A52" s="1365"/>
      <c r="B52" s="1366"/>
      <c r="C52" s="1344"/>
      <c r="D52" s="1345"/>
      <c r="E52" s="487" t="s">
        <v>210</v>
      </c>
      <c r="F52" s="487" t="s">
        <v>211</v>
      </c>
      <c r="G52" s="487" t="s">
        <v>212</v>
      </c>
      <c r="H52" s="487" t="s">
        <v>213</v>
      </c>
      <c r="I52" s="487" t="s">
        <v>346</v>
      </c>
      <c r="J52" s="487" t="s">
        <v>214</v>
      </c>
      <c r="K52" s="1356"/>
      <c r="L52" s="1358"/>
      <c r="M52" s="1339" t="s">
        <v>502</v>
      </c>
      <c r="N52" s="1339"/>
      <c r="O52" s="1339"/>
      <c r="P52" s="1339"/>
    </row>
    <row r="53" spans="1:16" ht="15" hidden="1">
      <c r="A53" s="1340" t="s">
        <v>6</v>
      </c>
      <c r="B53" s="1341"/>
      <c r="C53" s="488">
        <v>1</v>
      </c>
      <c r="D53" s="489">
        <v>2</v>
      </c>
      <c r="E53" s="488">
        <v>3</v>
      </c>
      <c r="F53" s="489">
        <v>4</v>
      </c>
      <c r="G53" s="488">
        <v>5</v>
      </c>
      <c r="H53" s="489">
        <v>6</v>
      </c>
      <c r="I53" s="488">
        <v>7</v>
      </c>
      <c r="J53" s="489">
        <v>8</v>
      </c>
      <c r="K53" s="488">
        <v>9</v>
      </c>
      <c r="L53" s="489">
        <v>10</v>
      </c>
      <c r="M53" s="490" t="s">
        <v>503</v>
      </c>
      <c r="N53" s="491" t="s">
        <v>506</v>
      </c>
      <c r="O53" s="491" t="s">
        <v>504</v>
      </c>
      <c r="P53" s="491" t="s">
        <v>505</v>
      </c>
    </row>
    <row r="54" spans="1:16" ht="24.75" customHeight="1" hidden="1">
      <c r="A54" s="429" t="s">
        <v>0</v>
      </c>
      <c r="B54" s="430" t="s">
        <v>131</v>
      </c>
      <c r="C54" s="404">
        <f>C55+C56</f>
        <v>1227010</v>
      </c>
      <c r="D54" s="404">
        <f aca="true" t="shared" si="5" ref="D54:L54">D55+D56</f>
        <v>730216</v>
      </c>
      <c r="E54" s="404">
        <f t="shared" si="5"/>
        <v>318858</v>
      </c>
      <c r="F54" s="404">
        <f t="shared" si="5"/>
        <v>0</v>
      </c>
      <c r="G54" s="404">
        <f t="shared" si="5"/>
        <v>359311</v>
      </c>
      <c r="H54" s="404">
        <f t="shared" si="5"/>
        <v>25503</v>
      </c>
      <c r="I54" s="404">
        <f t="shared" si="5"/>
        <v>12500</v>
      </c>
      <c r="J54" s="404">
        <f t="shared" si="5"/>
        <v>14044</v>
      </c>
      <c r="K54" s="404">
        <f t="shared" si="5"/>
        <v>496794</v>
      </c>
      <c r="L54" s="404">
        <f t="shared" si="5"/>
        <v>0</v>
      </c>
      <c r="M54" s="404" t="e">
        <f>'03'!#REF!+'04'!#REF!</f>
        <v>#REF!</v>
      </c>
      <c r="N54" s="404" t="e">
        <f>C54-M54</f>
        <v>#REF!</v>
      </c>
      <c r="O54" s="404">
        <f>'07'!C13</f>
        <v>282064165</v>
      </c>
      <c r="P54" s="404">
        <f>C54-O54</f>
        <v>-280837155</v>
      </c>
    </row>
    <row r="55" spans="1:16" ht="24.75" customHeight="1" hidden="1">
      <c r="A55" s="432">
        <v>1</v>
      </c>
      <c r="B55" s="433" t="s">
        <v>132</v>
      </c>
      <c r="C55" s="404">
        <f>D55+K55+L55</f>
        <v>1145484</v>
      </c>
      <c r="D55" s="404">
        <f>E55+F55+G55+H55+I55+J55</f>
        <v>648690</v>
      </c>
      <c r="E55" s="409">
        <v>289379</v>
      </c>
      <c r="F55" s="409"/>
      <c r="G55" s="409">
        <v>359311</v>
      </c>
      <c r="H55" s="409"/>
      <c r="I55" s="409"/>
      <c r="J55" s="409"/>
      <c r="K55" s="409">
        <v>496794</v>
      </c>
      <c r="L55" s="409"/>
      <c r="M55" s="409" t="e">
        <f>'03'!#REF!+'04'!#REF!</f>
        <v>#REF!</v>
      </c>
      <c r="N55" s="409" t="e">
        <f aca="true" t="shared" si="6" ref="N55:N69">C55-M55</f>
        <v>#REF!</v>
      </c>
      <c r="O55" s="409">
        <f>'07'!D13</f>
        <v>119304647</v>
      </c>
      <c r="P55" s="409">
        <f aca="true" t="shared" si="7" ref="P55:P69">C55-O55</f>
        <v>-118159163</v>
      </c>
    </row>
    <row r="56" spans="1:16" ht="24.75" customHeight="1" hidden="1">
      <c r="A56" s="432">
        <v>2</v>
      </c>
      <c r="B56" s="433" t="s">
        <v>133</v>
      </c>
      <c r="C56" s="404">
        <f>D56+K56+L56</f>
        <v>81526</v>
      </c>
      <c r="D56" s="404">
        <f>E56+F56+G56+H56+I56+J56</f>
        <v>81526</v>
      </c>
      <c r="E56" s="409">
        <v>29479</v>
      </c>
      <c r="F56" s="409">
        <v>0</v>
      </c>
      <c r="G56" s="409">
        <v>0</v>
      </c>
      <c r="H56" s="409">
        <v>25503</v>
      </c>
      <c r="I56" s="409">
        <v>12500</v>
      </c>
      <c r="J56" s="409">
        <v>14044</v>
      </c>
      <c r="K56" s="409">
        <v>0</v>
      </c>
      <c r="L56" s="409">
        <v>0</v>
      </c>
      <c r="M56" s="409" t="e">
        <f>'03'!#REF!+'04'!#REF!</f>
        <v>#REF!</v>
      </c>
      <c r="N56" s="409" t="e">
        <f t="shared" si="6"/>
        <v>#REF!</v>
      </c>
      <c r="O56" s="409">
        <f>'07'!E13</f>
        <v>162759518</v>
      </c>
      <c r="P56" s="409">
        <f t="shared" si="7"/>
        <v>-162677992</v>
      </c>
    </row>
    <row r="57" spans="1:16" ht="24.75" customHeight="1" hidden="1">
      <c r="A57" s="394" t="s">
        <v>1</v>
      </c>
      <c r="B57" s="395" t="s">
        <v>134</v>
      </c>
      <c r="C57" s="404">
        <f>D57+K57+L57</f>
        <v>30849</v>
      </c>
      <c r="D57" s="404">
        <f>E57+F57+G57+H57+I57+J57</f>
        <v>30849</v>
      </c>
      <c r="E57" s="409">
        <v>18349</v>
      </c>
      <c r="F57" s="409">
        <v>0</v>
      </c>
      <c r="G57" s="409">
        <v>0</v>
      </c>
      <c r="H57" s="409">
        <v>0</v>
      </c>
      <c r="I57" s="409">
        <v>12500</v>
      </c>
      <c r="J57" s="409">
        <v>0</v>
      </c>
      <c r="K57" s="409">
        <v>0</v>
      </c>
      <c r="L57" s="409">
        <v>0</v>
      </c>
      <c r="M57" s="409" t="e">
        <f>'03'!#REF!+'04'!#REF!</f>
        <v>#REF!</v>
      </c>
      <c r="N57" s="409" t="e">
        <f t="shared" si="6"/>
        <v>#REF!</v>
      </c>
      <c r="O57" s="409">
        <f>'07'!F13</f>
        <v>2351728</v>
      </c>
      <c r="P57" s="409">
        <f t="shared" si="7"/>
        <v>-2320879</v>
      </c>
    </row>
    <row r="58" spans="1:16" ht="24.75" customHeight="1" hidden="1">
      <c r="A58" s="394" t="s">
        <v>9</v>
      </c>
      <c r="B58" s="395" t="s">
        <v>135</v>
      </c>
      <c r="C58" s="404">
        <f>D58+K58+L58</f>
        <v>0</v>
      </c>
      <c r="D58" s="404">
        <f>E58+F58+G58+H58+I58+J58</f>
        <v>0</v>
      </c>
      <c r="E58" s="409">
        <v>0</v>
      </c>
      <c r="F58" s="409">
        <v>0</v>
      </c>
      <c r="G58" s="409">
        <v>0</v>
      </c>
      <c r="H58" s="409">
        <v>0</v>
      </c>
      <c r="I58" s="409">
        <v>0</v>
      </c>
      <c r="J58" s="409">
        <v>0</v>
      </c>
      <c r="K58" s="409">
        <v>0</v>
      </c>
      <c r="L58" s="409">
        <v>0</v>
      </c>
      <c r="M58" s="409" t="e">
        <f>'03'!#REF!+'04'!#REF!</f>
        <v>#REF!</v>
      </c>
      <c r="N58" s="409" t="e">
        <f t="shared" si="6"/>
        <v>#REF!</v>
      </c>
      <c r="O58" s="409">
        <f>'07'!G13</f>
        <v>0</v>
      </c>
      <c r="P58" s="409">
        <f t="shared" si="7"/>
        <v>0</v>
      </c>
    </row>
    <row r="59" spans="1:16" ht="24.75" customHeight="1" hidden="1">
      <c r="A59" s="394" t="s">
        <v>136</v>
      </c>
      <c r="B59" s="395" t="s">
        <v>137</v>
      </c>
      <c r="C59" s="404">
        <f>C60+C69</f>
        <v>1196161</v>
      </c>
      <c r="D59" s="404">
        <f aca="true" t="shared" si="8" ref="D59:L59">D60+D69</f>
        <v>699367</v>
      </c>
      <c r="E59" s="404">
        <f t="shared" si="8"/>
        <v>300509</v>
      </c>
      <c r="F59" s="404">
        <f t="shared" si="8"/>
        <v>0</v>
      </c>
      <c r="G59" s="404">
        <f t="shared" si="8"/>
        <v>359311</v>
      </c>
      <c r="H59" s="404">
        <f t="shared" si="8"/>
        <v>25503</v>
      </c>
      <c r="I59" s="404">
        <f t="shared" si="8"/>
        <v>0</v>
      </c>
      <c r="J59" s="404">
        <f t="shared" si="8"/>
        <v>14044</v>
      </c>
      <c r="K59" s="404">
        <f t="shared" si="8"/>
        <v>496794</v>
      </c>
      <c r="L59" s="404">
        <f t="shared" si="8"/>
        <v>0</v>
      </c>
      <c r="M59" s="404" t="e">
        <f>'03'!#REF!+'04'!#REF!</f>
        <v>#REF!</v>
      </c>
      <c r="N59" s="404" t="e">
        <f t="shared" si="6"/>
        <v>#REF!</v>
      </c>
      <c r="O59" s="404">
        <f>'07'!H13</f>
        <v>279712437.271</v>
      </c>
      <c r="P59" s="404">
        <f t="shared" si="7"/>
        <v>-278516276.271</v>
      </c>
    </row>
    <row r="60" spans="1:16" ht="24.75" customHeight="1" hidden="1">
      <c r="A60" s="394" t="s">
        <v>52</v>
      </c>
      <c r="B60" s="434" t="s">
        <v>138</v>
      </c>
      <c r="C60" s="404">
        <f>SUM(C61:C68)</f>
        <v>547471</v>
      </c>
      <c r="D60" s="404">
        <f aca="true" t="shared" si="9" ref="D60:L60">SUM(D61:D68)</f>
        <v>50677</v>
      </c>
      <c r="E60" s="404">
        <f t="shared" si="9"/>
        <v>11130</v>
      </c>
      <c r="F60" s="404">
        <f t="shared" si="9"/>
        <v>0</v>
      </c>
      <c r="G60" s="404">
        <f t="shared" si="9"/>
        <v>0</v>
      </c>
      <c r="H60" s="404">
        <f t="shared" si="9"/>
        <v>25503</v>
      </c>
      <c r="I60" s="404">
        <f t="shared" si="9"/>
        <v>0</v>
      </c>
      <c r="J60" s="404">
        <f t="shared" si="9"/>
        <v>14044</v>
      </c>
      <c r="K60" s="404">
        <f t="shared" si="9"/>
        <v>496794</v>
      </c>
      <c r="L60" s="404">
        <f t="shared" si="9"/>
        <v>0</v>
      </c>
      <c r="M60" s="404" t="e">
        <f>'03'!#REF!+'04'!#REF!</f>
        <v>#REF!</v>
      </c>
      <c r="N60" s="404" t="e">
        <f t="shared" si="6"/>
        <v>#REF!</v>
      </c>
      <c r="O60" s="404">
        <f>'07'!I13</f>
        <v>277390775</v>
      </c>
      <c r="P60" s="404">
        <f t="shared" si="7"/>
        <v>-276843304</v>
      </c>
    </row>
    <row r="61" spans="1:16" ht="24.75" customHeight="1" hidden="1">
      <c r="A61" s="432" t="s">
        <v>54</v>
      </c>
      <c r="B61" s="433" t="s">
        <v>139</v>
      </c>
      <c r="C61" s="404">
        <f aca="true" t="shared" si="10" ref="C61:C69">D61+K61+L61</f>
        <v>41344</v>
      </c>
      <c r="D61" s="404">
        <f aca="true" t="shared" si="11" ref="D61:D69">E61+F61+G61+H61+I61+J61</f>
        <v>40344</v>
      </c>
      <c r="E61" s="409">
        <v>800</v>
      </c>
      <c r="F61" s="409">
        <v>0</v>
      </c>
      <c r="G61" s="409">
        <v>0</v>
      </c>
      <c r="H61" s="409">
        <v>25503</v>
      </c>
      <c r="I61" s="409">
        <v>0</v>
      </c>
      <c r="J61" s="409">
        <v>14041</v>
      </c>
      <c r="K61" s="409">
        <v>1000</v>
      </c>
      <c r="L61" s="409">
        <v>0</v>
      </c>
      <c r="M61" s="409" t="e">
        <f>'03'!#REF!+'04'!#REF!</f>
        <v>#REF!</v>
      </c>
      <c r="N61" s="409" t="e">
        <f t="shared" si="6"/>
        <v>#REF!</v>
      </c>
      <c r="O61" s="409">
        <f>'07'!J13</f>
        <v>78541441</v>
      </c>
      <c r="P61" s="409">
        <f t="shared" si="7"/>
        <v>-78500097</v>
      </c>
    </row>
    <row r="62" spans="1:16" ht="24.75" customHeight="1" hidden="1">
      <c r="A62" s="432" t="s">
        <v>55</v>
      </c>
      <c r="B62" s="433" t="s">
        <v>140</v>
      </c>
      <c r="C62" s="404">
        <f t="shared" si="10"/>
        <v>0</v>
      </c>
      <c r="D62" s="404">
        <f t="shared" si="11"/>
        <v>0</v>
      </c>
      <c r="E62" s="409">
        <v>0</v>
      </c>
      <c r="F62" s="409">
        <v>0</v>
      </c>
      <c r="G62" s="409">
        <v>0</v>
      </c>
      <c r="H62" s="409">
        <v>0</v>
      </c>
      <c r="I62" s="409">
        <v>0</v>
      </c>
      <c r="J62" s="409">
        <v>0</v>
      </c>
      <c r="K62" s="409">
        <v>0</v>
      </c>
      <c r="L62" s="409">
        <v>0</v>
      </c>
      <c r="M62" s="409" t="e">
        <f>'03'!#REF!+'04'!#REF!</f>
        <v>#REF!</v>
      </c>
      <c r="N62" s="409" t="e">
        <f t="shared" si="6"/>
        <v>#REF!</v>
      </c>
      <c r="O62" s="409">
        <f>'07'!K13</f>
        <v>29170639</v>
      </c>
      <c r="P62" s="409">
        <f t="shared" si="7"/>
        <v>-29170639</v>
      </c>
    </row>
    <row r="63" spans="1:16" ht="24.75" customHeight="1" hidden="1">
      <c r="A63" s="432" t="s">
        <v>141</v>
      </c>
      <c r="B63" s="433" t="s">
        <v>202</v>
      </c>
      <c r="C63" s="404">
        <f t="shared" si="10"/>
        <v>0</v>
      </c>
      <c r="D63" s="404">
        <f t="shared" si="11"/>
        <v>0</v>
      </c>
      <c r="E63" s="409">
        <v>0</v>
      </c>
      <c r="F63" s="409">
        <v>0</v>
      </c>
      <c r="G63" s="409">
        <v>0</v>
      </c>
      <c r="H63" s="409">
        <v>0</v>
      </c>
      <c r="I63" s="409">
        <v>0</v>
      </c>
      <c r="J63" s="409">
        <v>0</v>
      </c>
      <c r="K63" s="409">
        <v>0</v>
      </c>
      <c r="L63" s="409">
        <v>0</v>
      </c>
      <c r="M63" s="409" t="e">
        <f>'03'!#REF!</f>
        <v>#REF!</v>
      </c>
      <c r="N63" s="409" t="e">
        <f t="shared" si="6"/>
        <v>#REF!</v>
      </c>
      <c r="O63" s="409">
        <f>'07'!L13</f>
        <v>0</v>
      </c>
      <c r="P63" s="409">
        <f t="shared" si="7"/>
        <v>0</v>
      </c>
    </row>
    <row r="64" spans="1:16" ht="24.75" customHeight="1" hidden="1">
      <c r="A64" s="432" t="s">
        <v>143</v>
      </c>
      <c r="B64" s="433" t="s">
        <v>142</v>
      </c>
      <c r="C64" s="404">
        <f t="shared" si="10"/>
        <v>33438</v>
      </c>
      <c r="D64" s="404">
        <f t="shared" si="11"/>
        <v>10333</v>
      </c>
      <c r="E64" s="409">
        <v>10330</v>
      </c>
      <c r="F64" s="409">
        <v>0</v>
      </c>
      <c r="G64" s="409">
        <v>0</v>
      </c>
      <c r="H64" s="409">
        <v>0</v>
      </c>
      <c r="I64" s="409">
        <v>0</v>
      </c>
      <c r="J64" s="409">
        <v>3</v>
      </c>
      <c r="K64" s="409">
        <v>23105</v>
      </c>
      <c r="L64" s="409">
        <v>0</v>
      </c>
      <c r="M64" s="409" t="e">
        <f>'03'!#REF!+'04'!#REF!</f>
        <v>#REF!</v>
      </c>
      <c r="N64" s="409" t="e">
        <f t="shared" si="6"/>
        <v>#REF!</v>
      </c>
      <c r="O64" s="409">
        <f>'07'!M13</f>
        <v>169565678</v>
      </c>
      <c r="P64" s="409">
        <f t="shared" si="7"/>
        <v>-169532240</v>
      </c>
    </row>
    <row r="65" spans="1:16" ht="24.75" customHeight="1" hidden="1">
      <c r="A65" s="432" t="s">
        <v>145</v>
      </c>
      <c r="B65" s="433" t="s">
        <v>144</v>
      </c>
      <c r="C65" s="404">
        <f t="shared" si="10"/>
        <v>0</v>
      </c>
      <c r="D65" s="404">
        <f t="shared" si="11"/>
        <v>0</v>
      </c>
      <c r="E65" s="409">
        <v>0</v>
      </c>
      <c r="F65" s="409">
        <v>0</v>
      </c>
      <c r="G65" s="409">
        <v>0</v>
      </c>
      <c r="H65" s="409">
        <v>0</v>
      </c>
      <c r="I65" s="409">
        <v>0</v>
      </c>
      <c r="J65" s="409">
        <v>0</v>
      </c>
      <c r="K65" s="409">
        <v>0</v>
      </c>
      <c r="L65" s="409">
        <v>0</v>
      </c>
      <c r="M65" s="409" t="e">
        <f>'03'!#REF!+'04'!#REF!</f>
        <v>#REF!</v>
      </c>
      <c r="N65" s="409" t="e">
        <f t="shared" si="6"/>
        <v>#REF!</v>
      </c>
      <c r="O65" s="409">
        <f>'07'!N13</f>
        <v>113017</v>
      </c>
      <c r="P65" s="409">
        <f t="shared" si="7"/>
        <v>-113017</v>
      </c>
    </row>
    <row r="66" spans="1:16" ht="24.75" customHeight="1" hidden="1">
      <c r="A66" s="432" t="s">
        <v>147</v>
      </c>
      <c r="B66" s="433" t="s">
        <v>146</v>
      </c>
      <c r="C66" s="404">
        <f t="shared" si="10"/>
        <v>0</v>
      </c>
      <c r="D66" s="404">
        <f t="shared" si="11"/>
        <v>0</v>
      </c>
      <c r="E66" s="409">
        <v>0</v>
      </c>
      <c r="F66" s="409">
        <v>0</v>
      </c>
      <c r="G66" s="409">
        <v>0</v>
      </c>
      <c r="H66" s="409">
        <v>0</v>
      </c>
      <c r="I66" s="409">
        <v>0</v>
      </c>
      <c r="J66" s="409">
        <v>0</v>
      </c>
      <c r="K66" s="409">
        <v>0</v>
      </c>
      <c r="L66" s="409">
        <v>0</v>
      </c>
      <c r="M66" s="409" t="e">
        <f>'03'!#REF!+'04'!#REF!</f>
        <v>#REF!</v>
      </c>
      <c r="N66" s="409" t="e">
        <f t="shared" si="6"/>
        <v>#REF!</v>
      </c>
      <c r="O66" s="409">
        <f>'07'!O13</f>
        <v>0</v>
      </c>
      <c r="P66" s="409">
        <f t="shared" si="7"/>
        <v>0</v>
      </c>
    </row>
    <row r="67" spans="1:16" ht="24.75" customHeight="1" hidden="1">
      <c r="A67" s="432" t="s">
        <v>149</v>
      </c>
      <c r="B67" s="435" t="s">
        <v>148</v>
      </c>
      <c r="C67" s="404">
        <f t="shared" si="10"/>
        <v>0</v>
      </c>
      <c r="D67" s="404">
        <f t="shared" si="11"/>
        <v>0</v>
      </c>
      <c r="E67" s="409">
        <v>0</v>
      </c>
      <c r="F67" s="409">
        <v>0</v>
      </c>
      <c r="G67" s="409">
        <v>0</v>
      </c>
      <c r="H67" s="409">
        <v>0</v>
      </c>
      <c r="I67" s="409">
        <v>0</v>
      </c>
      <c r="J67" s="409">
        <v>0</v>
      </c>
      <c r="K67" s="409">
        <v>0</v>
      </c>
      <c r="L67" s="409">
        <v>0</v>
      </c>
      <c r="M67" s="409" t="e">
        <f>'03'!#REF!+'04'!#REF!</f>
        <v>#REF!</v>
      </c>
      <c r="N67" s="409" t="e">
        <f t="shared" si="6"/>
        <v>#REF!</v>
      </c>
      <c r="O67" s="409">
        <f>'07'!P13</f>
        <v>0</v>
      </c>
      <c r="P67" s="409">
        <f t="shared" si="7"/>
        <v>0</v>
      </c>
    </row>
    <row r="68" spans="1:16" ht="24.75" customHeight="1" hidden="1">
      <c r="A68" s="432" t="s">
        <v>186</v>
      </c>
      <c r="B68" s="433" t="s">
        <v>150</v>
      </c>
      <c r="C68" s="404">
        <f t="shared" si="10"/>
        <v>472689</v>
      </c>
      <c r="D68" s="404">
        <f t="shared" si="11"/>
        <v>0</v>
      </c>
      <c r="E68" s="409">
        <v>0</v>
      </c>
      <c r="F68" s="409">
        <v>0</v>
      </c>
      <c r="G68" s="409">
        <v>0</v>
      </c>
      <c r="H68" s="409">
        <v>0</v>
      </c>
      <c r="I68" s="409">
        <v>0</v>
      </c>
      <c r="J68" s="409">
        <v>0</v>
      </c>
      <c r="K68" s="409">
        <v>472689</v>
      </c>
      <c r="L68" s="409">
        <v>0</v>
      </c>
      <c r="M68" s="409" t="e">
        <f>'03'!#REF!+'04'!#REF!</f>
        <v>#REF!</v>
      </c>
      <c r="N68" s="409" t="e">
        <f t="shared" si="6"/>
        <v>#REF!</v>
      </c>
      <c r="O68" s="409">
        <f>'07'!Q13</f>
        <v>0</v>
      </c>
      <c r="P68" s="409">
        <f t="shared" si="7"/>
        <v>472689</v>
      </c>
    </row>
    <row r="69" spans="1:16" ht="24.75" customHeight="1" hidden="1">
      <c r="A69" s="394" t="s">
        <v>53</v>
      </c>
      <c r="B69" s="395" t="s">
        <v>151</v>
      </c>
      <c r="C69" s="404">
        <f t="shared" si="10"/>
        <v>648690</v>
      </c>
      <c r="D69" s="404">
        <f t="shared" si="11"/>
        <v>648690</v>
      </c>
      <c r="E69" s="409">
        <v>289379</v>
      </c>
      <c r="F69" s="409">
        <v>0</v>
      </c>
      <c r="G69" s="409">
        <v>359311</v>
      </c>
      <c r="H69" s="409">
        <v>0</v>
      </c>
      <c r="I69" s="409">
        <v>0</v>
      </c>
      <c r="J69" s="409">
        <v>0</v>
      </c>
      <c r="K69" s="409">
        <v>0</v>
      </c>
      <c r="L69" s="409">
        <v>0</v>
      </c>
      <c r="M69" s="404" t="e">
        <f>'03'!#REF!+'04'!#REF!</f>
        <v>#REF!</v>
      </c>
      <c r="N69" s="404" t="e">
        <f t="shared" si="6"/>
        <v>#REF!</v>
      </c>
      <c r="O69" s="404">
        <f>'07'!R13</f>
        <v>2321662.2709999997</v>
      </c>
      <c r="P69" s="404">
        <f t="shared" si="7"/>
        <v>-1672972.2709999997</v>
      </c>
    </row>
    <row r="70" spans="1:16" ht="24.75" customHeight="1" hidden="1">
      <c r="A70" s="467" t="s">
        <v>76</v>
      </c>
      <c r="B70" s="495" t="s">
        <v>215</v>
      </c>
      <c r="C70" s="479">
        <f>(C61+C62+C63)/C60</f>
        <v>0.07551815529955011</v>
      </c>
      <c r="D70" s="396">
        <f aca="true" t="shared" si="12" ref="D70:L70">(D61+D62+D63)/D60</f>
        <v>0.7961007952325513</v>
      </c>
      <c r="E70" s="415">
        <f t="shared" si="12"/>
        <v>0.07187780772686433</v>
      </c>
      <c r="F70" s="415" t="e">
        <f t="shared" si="12"/>
        <v>#DIV/0!</v>
      </c>
      <c r="G70" s="415" t="e">
        <f t="shared" si="12"/>
        <v>#DIV/0!</v>
      </c>
      <c r="H70" s="415">
        <f t="shared" si="12"/>
        <v>1</v>
      </c>
      <c r="I70" s="415" t="e">
        <f t="shared" si="12"/>
        <v>#DIV/0!</v>
      </c>
      <c r="J70" s="415">
        <f t="shared" si="12"/>
        <v>0.9997863856451153</v>
      </c>
      <c r="K70" s="415">
        <f t="shared" si="12"/>
        <v>0.0020129067581331496</v>
      </c>
      <c r="L70" s="415" t="e">
        <f t="shared" si="12"/>
        <v>#DIV/0!</v>
      </c>
      <c r="M70" s="426"/>
      <c r="N70" s="496"/>
      <c r="O70" s="496"/>
      <c r="P70" s="496"/>
    </row>
    <row r="71" spans="1:16" ht="17.25" hidden="1">
      <c r="A71" s="1342" t="s">
        <v>500</v>
      </c>
      <c r="B71" s="1342"/>
      <c r="C71" s="409">
        <f>C54-C57-C58-C59</f>
        <v>0</v>
      </c>
      <c r="D71" s="409">
        <f aca="true" t="shared" si="13" ref="D71:L71">D54-D57-D58-D59</f>
        <v>0</v>
      </c>
      <c r="E71" s="409">
        <f t="shared" si="13"/>
        <v>0</v>
      </c>
      <c r="F71" s="409">
        <f t="shared" si="13"/>
        <v>0</v>
      </c>
      <c r="G71" s="409">
        <f t="shared" si="13"/>
        <v>0</v>
      </c>
      <c r="H71" s="409">
        <f t="shared" si="13"/>
        <v>0</v>
      </c>
      <c r="I71" s="409">
        <f t="shared" si="13"/>
        <v>0</v>
      </c>
      <c r="J71" s="409">
        <f t="shared" si="13"/>
        <v>0</v>
      </c>
      <c r="K71" s="409">
        <f t="shared" si="13"/>
        <v>0</v>
      </c>
      <c r="L71" s="409">
        <f t="shared" si="13"/>
        <v>0</v>
      </c>
      <c r="M71" s="426"/>
      <c r="N71" s="496"/>
      <c r="O71" s="496"/>
      <c r="P71" s="496"/>
    </row>
    <row r="72" spans="1:16" ht="17.25" hidden="1">
      <c r="A72" s="1337" t="s">
        <v>501</v>
      </c>
      <c r="B72" s="1337"/>
      <c r="C72" s="409">
        <f>C59-C60-C69</f>
        <v>0</v>
      </c>
      <c r="D72" s="409">
        <f aca="true" t="shared" si="14" ref="D72:L72">D59-D60-D69</f>
        <v>0</v>
      </c>
      <c r="E72" s="409">
        <f t="shared" si="14"/>
        <v>0</v>
      </c>
      <c r="F72" s="409">
        <f t="shared" si="14"/>
        <v>0</v>
      </c>
      <c r="G72" s="409">
        <f t="shared" si="14"/>
        <v>0</v>
      </c>
      <c r="H72" s="409">
        <f t="shared" si="14"/>
        <v>0</v>
      </c>
      <c r="I72" s="409">
        <f t="shared" si="14"/>
        <v>0</v>
      </c>
      <c r="J72" s="409">
        <f t="shared" si="14"/>
        <v>0</v>
      </c>
      <c r="K72" s="409">
        <f t="shared" si="14"/>
        <v>0</v>
      </c>
      <c r="L72" s="409">
        <f t="shared" si="14"/>
        <v>0</v>
      </c>
      <c r="M72" s="426"/>
      <c r="N72" s="496"/>
      <c r="O72" s="496"/>
      <c r="P72" s="496"/>
    </row>
    <row r="73" spans="1:16" ht="18.75" hidden="1">
      <c r="A73" s="481"/>
      <c r="B73" s="497" t="s">
        <v>521</v>
      </c>
      <c r="C73" s="497"/>
      <c r="D73" s="470"/>
      <c r="E73" s="470"/>
      <c r="F73" s="470"/>
      <c r="G73" s="1334" t="s">
        <v>521</v>
      </c>
      <c r="H73" s="1334"/>
      <c r="I73" s="1334"/>
      <c r="J73" s="1334"/>
      <c r="K73" s="1334"/>
      <c r="L73" s="1334"/>
      <c r="M73" s="484"/>
      <c r="N73" s="484"/>
      <c r="O73" s="484"/>
      <c r="P73" s="484"/>
    </row>
    <row r="74" spans="1:16" ht="18.75" hidden="1">
      <c r="A74" s="1335" t="s">
        <v>4</v>
      </c>
      <c r="B74" s="1335"/>
      <c r="C74" s="1335"/>
      <c r="D74" s="1335"/>
      <c r="E74" s="470"/>
      <c r="F74" s="470"/>
      <c r="G74" s="498"/>
      <c r="H74" s="1336" t="s">
        <v>522</v>
      </c>
      <c r="I74" s="1336"/>
      <c r="J74" s="1336"/>
      <c r="K74" s="1336"/>
      <c r="L74" s="1336"/>
      <c r="M74" s="484"/>
      <c r="N74" s="484"/>
      <c r="O74" s="484"/>
      <c r="P74" s="484"/>
    </row>
    <row r="75" ht="15" hidden="1"/>
    <row r="76" ht="15" hidden="1"/>
    <row r="77" ht="15" hidden="1"/>
    <row r="78" ht="15" hidden="1"/>
    <row r="79" ht="15" hidden="1"/>
    <row r="80" ht="15" hidden="1"/>
    <row r="81" ht="15" hidden="1"/>
    <row r="82" ht="15" hidden="1"/>
    <row r="83" ht="15" hidden="1"/>
    <row r="84" ht="15" hidden="1"/>
    <row r="85" spans="1:13" ht="16.5" hidden="1">
      <c r="A85" s="1359" t="s">
        <v>33</v>
      </c>
      <c r="B85" s="1360"/>
      <c r="C85" s="480"/>
      <c r="D85" s="1361" t="s">
        <v>79</v>
      </c>
      <c r="E85" s="1361"/>
      <c r="F85" s="1361"/>
      <c r="G85" s="1361"/>
      <c r="H85" s="1361"/>
      <c r="I85" s="1361"/>
      <c r="J85" s="1361"/>
      <c r="K85" s="1362"/>
      <c r="L85" s="1362"/>
      <c r="M85" s="484"/>
    </row>
    <row r="86" spans="1:13" ht="16.5" hidden="1">
      <c r="A86" s="1327" t="s">
        <v>344</v>
      </c>
      <c r="B86" s="1327"/>
      <c r="C86" s="1327"/>
      <c r="D86" s="1361" t="s">
        <v>216</v>
      </c>
      <c r="E86" s="1361"/>
      <c r="F86" s="1361"/>
      <c r="G86" s="1361"/>
      <c r="H86" s="1361"/>
      <c r="I86" s="1361"/>
      <c r="J86" s="1361"/>
      <c r="K86" s="1363" t="s">
        <v>508</v>
      </c>
      <c r="L86" s="1363"/>
      <c r="M86" s="481"/>
    </row>
    <row r="87" spans="1:13" ht="16.5" hidden="1">
      <c r="A87" s="1327" t="s">
        <v>345</v>
      </c>
      <c r="B87" s="1327"/>
      <c r="C87" s="416"/>
      <c r="D87" s="1364" t="s">
        <v>11</v>
      </c>
      <c r="E87" s="1364"/>
      <c r="F87" s="1364"/>
      <c r="G87" s="1364"/>
      <c r="H87" s="1364"/>
      <c r="I87" s="1364"/>
      <c r="J87" s="1364"/>
      <c r="K87" s="1362"/>
      <c r="L87" s="1362"/>
      <c r="M87" s="484"/>
    </row>
    <row r="88" spans="1:13" ht="15.75" hidden="1">
      <c r="A88" s="437" t="s">
        <v>119</v>
      </c>
      <c r="B88" s="437"/>
      <c r="C88" s="422"/>
      <c r="D88" s="485"/>
      <c r="E88" s="485"/>
      <c r="F88" s="486"/>
      <c r="G88" s="486"/>
      <c r="H88" s="486"/>
      <c r="I88" s="486"/>
      <c r="J88" s="486"/>
      <c r="K88" s="1343"/>
      <c r="L88" s="1343"/>
      <c r="M88" s="481"/>
    </row>
    <row r="89" spans="1:13" ht="15.75" hidden="1">
      <c r="A89" s="485"/>
      <c r="B89" s="485" t="s">
        <v>94</v>
      </c>
      <c r="C89" s="485"/>
      <c r="D89" s="485"/>
      <c r="E89" s="485"/>
      <c r="F89" s="485"/>
      <c r="G89" s="485"/>
      <c r="H89" s="485"/>
      <c r="I89" s="485"/>
      <c r="J89" s="485"/>
      <c r="K89" s="1346"/>
      <c r="L89" s="1346"/>
      <c r="M89" s="481"/>
    </row>
    <row r="90" spans="1:13" ht="15.75" hidden="1">
      <c r="A90" s="988" t="s">
        <v>71</v>
      </c>
      <c r="B90" s="989"/>
      <c r="C90" s="1344" t="s">
        <v>38</v>
      </c>
      <c r="D90" s="1350" t="s">
        <v>339</v>
      </c>
      <c r="E90" s="1350"/>
      <c r="F90" s="1350"/>
      <c r="G90" s="1350"/>
      <c r="H90" s="1350"/>
      <c r="I90" s="1350"/>
      <c r="J90" s="1350"/>
      <c r="K90" s="1350"/>
      <c r="L90" s="1350"/>
      <c r="M90" s="484"/>
    </row>
    <row r="91" spans="1:13" ht="15.75" hidden="1">
      <c r="A91" s="990"/>
      <c r="B91" s="991"/>
      <c r="C91" s="1344"/>
      <c r="D91" s="1351" t="s">
        <v>207</v>
      </c>
      <c r="E91" s="1352"/>
      <c r="F91" s="1352"/>
      <c r="G91" s="1352"/>
      <c r="H91" s="1352"/>
      <c r="I91" s="1352"/>
      <c r="J91" s="1353"/>
      <c r="K91" s="1354" t="s">
        <v>208</v>
      </c>
      <c r="L91" s="1354" t="s">
        <v>209</v>
      </c>
      <c r="M91" s="481"/>
    </row>
    <row r="92" spans="1:13" ht="15.75" hidden="1">
      <c r="A92" s="990"/>
      <c r="B92" s="991"/>
      <c r="C92" s="1344"/>
      <c r="D92" s="1345" t="s">
        <v>37</v>
      </c>
      <c r="E92" s="1347" t="s">
        <v>7</v>
      </c>
      <c r="F92" s="1348"/>
      <c r="G92" s="1348"/>
      <c r="H92" s="1348"/>
      <c r="I92" s="1348"/>
      <c r="J92" s="1349"/>
      <c r="K92" s="1355"/>
      <c r="L92" s="1357"/>
      <c r="M92" s="481"/>
    </row>
    <row r="93" spans="1:16" ht="15.75" hidden="1">
      <c r="A93" s="1365"/>
      <c r="B93" s="1366"/>
      <c r="C93" s="1344"/>
      <c r="D93" s="1345"/>
      <c r="E93" s="487" t="s">
        <v>210</v>
      </c>
      <c r="F93" s="487" t="s">
        <v>211</v>
      </c>
      <c r="G93" s="487" t="s">
        <v>212</v>
      </c>
      <c r="H93" s="487" t="s">
        <v>213</v>
      </c>
      <c r="I93" s="487" t="s">
        <v>346</v>
      </c>
      <c r="J93" s="487" t="s">
        <v>214</v>
      </c>
      <c r="K93" s="1356"/>
      <c r="L93" s="1358"/>
      <c r="M93" s="1339" t="s">
        <v>502</v>
      </c>
      <c r="N93" s="1339"/>
      <c r="O93" s="1339"/>
      <c r="P93" s="1339"/>
    </row>
    <row r="94" spans="1:16" ht="15" hidden="1">
      <c r="A94" s="1340" t="s">
        <v>6</v>
      </c>
      <c r="B94" s="1341"/>
      <c r="C94" s="488">
        <v>1</v>
      </c>
      <c r="D94" s="489">
        <v>2</v>
      </c>
      <c r="E94" s="488">
        <v>3</v>
      </c>
      <c r="F94" s="489">
        <v>4</v>
      </c>
      <c r="G94" s="488">
        <v>5</v>
      </c>
      <c r="H94" s="489">
        <v>6</v>
      </c>
      <c r="I94" s="488">
        <v>7</v>
      </c>
      <c r="J94" s="489">
        <v>8</v>
      </c>
      <c r="K94" s="488">
        <v>9</v>
      </c>
      <c r="L94" s="489">
        <v>10</v>
      </c>
      <c r="M94" s="490" t="s">
        <v>503</v>
      </c>
      <c r="N94" s="491" t="s">
        <v>506</v>
      </c>
      <c r="O94" s="491" t="s">
        <v>504</v>
      </c>
      <c r="P94" s="491" t="s">
        <v>505</v>
      </c>
    </row>
    <row r="95" spans="1:16" ht="24.75" customHeight="1" hidden="1">
      <c r="A95" s="429" t="s">
        <v>0</v>
      </c>
      <c r="B95" s="430" t="s">
        <v>131</v>
      </c>
      <c r="C95" s="404">
        <f>C96+C97</f>
        <v>77698000</v>
      </c>
      <c r="D95" s="404">
        <f aca="true" t="shared" si="15" ref="D95:L95">D96+D97</f>
        <v>1726087</v>
      </c>
      <c r="E95" s="404">
        <f t="shared" si="15"/>
        <v>992526</v>
      </c>
      <c r="F95" s="404">
        <f t="shared" si="15"/>
        <v>0</v>
      </c>
      <c r="G95" s="404">
        <f t="shared" si="15"/>
        <v>434217</v>
      </c>
      <c r="H95" s="404">
        <f t="shared" si="15"/>
        <v>110298</v>
      </c>
      <c r="I95" s="404">
        <f t="shared" si="15"/>
        <v>20700</v>
      </c>
      <c r="J95" s="404">
        <f t="shared" si="15"/>
        <v>168346</v>
      </c>
      <c r="K95" s="404">
        <f t="shared" si="15"/>
        <v>73826163</v>
      </c>
      <c r="L95" s="404">
        <f t="shared" si="15"/>
        <v>2145750</v>
      </c>
      <c r="M95" s="404" t="e">
        <f>'03'!#REF!+'04'!#REF!</f>
        <v>#REF!</v>
      </c>
      <c r="N95" s="404" t="e">
        <f>C95-M95</f>
        <v>#REF!</v>
      </c>
      <c r="O95" s="404">
        <f>'07'!C18</f>
        <v>27661716</v>
      </c>
      <c r="P95" s="404">
        <f>C95-O95</f>
        <v>50036284</v>
      </c>
    </row>
    <row r="96" spans="1:16" ht="24.75" customHeight="1" hidden="1">
      <c r="A96" s="432">
        <v>1</v>
      </c>
      <c r="B96" s="433" t="s">
        <v>132</v>
      </c>
      <c r="C96" s="404">
        <f>D96+K96+L96</f>
        <v>42623095</v>
      </c>
      <c r="D96" s="404">
        <f>E96+F96+G96+H96+I96+J96</f>
        <v>901808</v>
      </c>
      <c r="E96" s="409">
        <v>547691</v>
      </c>
      <c r="F96" s="409"/>
      <c r="G96" s="409">
        <v>256217</v>
      </c>
      <c r="H96" s="409">
        <v>65000</v>
      </c>
      <c r="I96" s="409">
        <v>20700</v>
      </c>
      <c r="J96" s="409">
        <v>12200</v>
      </c>
      <c r="K96" s="409">
        <v>40571287</v>
      </c>
      <c r="L96" s="409">
        <v>1150000</v>
      </c>
      <c r="M96" s="409" t="e">
        <f>'03'!#REF!+'04'!#REF!</f>
        <v>#REF!</v>
      </c>
      <c r="N96" s="409" t="e">
        <f aca="true" t="shared" si="16" ref="N96:N110">C96-M96</f>
        <v>#REF!</v>
      </c>
      <c r="O96" s="409">
        <f>'07'!D18</f>
        <v>1836662</v>
      </c>
      <c r="P96" s="409">
        <f aca="true" t="shared" si="17" ref="P96:P110">C96-O96</f>
        <v>40786433</v>
      </c>
    </row>
    <row r="97" spans="1:16" ht="24.75" customHeight="1" hidden="1">
      <c r="A97" s="432">
        <v>2</v>
      </c>
      <c r="B97" s="433" t="s">
        <v>133</v>
      </c>
      <c r="C97" s="404">
        <f>D97+K97+L97</f>
        <v>35074905</v>
      </c>
      <c r="D97" s="404">
        <f>E97+F97+G97+H97+I97+J97</f>
        <v>824279</v>
      </c>
      <c r="E97" s="409">
        <v>444835</v>
      </c>
      <c r="F97" s="409"/>
      <c r="G97" s="409">
        <v>178000</v>
      </c>
      <c r="H97" s="409">
        <v>45298</v>
      </c>
      <c r="I97" s="409"/>
      <c r="J97" s="409">
        <v>156146</v>
      </c>
      <c r="K97" s="409">
        <v>33254876</v>
      </c>
      <c r="L97" s="409">
        <v>995750</v>
      </c>
      <c r="M97" s="409" t="e">
        <f>'03'!#REF!+'04'!#REF!</f>
        <v>#REF!</v>
      </c>
      <c r="N97" s="409" t="e">
        <f t="shared" si="16"/>
        <v>#REF!</v>
      </c>
      <c r="O97" s="409">
        <f>'07'!E18</f>
        <v>25825054</v>
      </c>
      <c r="P97" s="409">
        <f t="shared" si="17"/>
        <v>9249851</v>
      </c>
    </row>
    <row r="98" spans="1:16" ht="24.75" customHeight="1" hidden="1">
      <c r="A98" s="394" t="s">
        <v>1</v>
      </c>
      <c r="B98" s="395" t="s">
        <v>134</v>
      </c>
      <c r="C98" s="404">
        <f>D98+K98+L98</f>
        <v>4094298</v>
      </c>
      <c r="D98" s="404">
        <f>E98+F98+G98+H98+I98+J98</f>
        <v>29764</v>
      </c>
      <c r="E98" s="409">
        <v>10764</v>
      </c>
      <c r="F98" s="409"/>
      <c r="G98" s="409">
        <v>19000</v>
      </c>
      <c r="H98" s="409"/>
      <c r="I98" s="409"/>
      <c r="J98" s="409"/>
      <c r="K98" s="409">
        <v>3103784</v>
      </c>
      <c r="L98" s="409">
        <v>960750</v>
      </c>
      <c r="M98" s="409" t="e">
        <f>'03'!#REF!+'04'!#REF!</f>
        <v>#REF!</v>
      </c>
      <c r="N98" s="409" t="e">
        <f t="shared" si="16"/>
        <v>#REF!</v>
      </c>
      <c r="O98" s="409">
        <f>'07'!F18</f>
        <v>86641</v>
      </c>
      <c r="P98" s="409">
        <f t="shared" si="17"/>
        <v>4007657</v>
      </c>
    </row>
    <row r="99" spans="1:16" ht="24.75" customHeight="1" hidden="1">
      <c r="A99" s="394" t="s">
        <v>9</v>
      </c>
      <c r="B99" s="395" t="s">
        <v>135</v>
      </c>
      <c r="C99" s="404">
        <f>D99+K99+L99</f>
        <v>0</v>
      </c>
      <c r="D99" s="404">
        <f>E99+F99+G99+H99+I99+J99</f>
        <v>0</v>
      </c>
      <c r="E99" s="409"/>
      <c r="F99" s="409"/>
      <c r="G99" s="409"/>
      <c r="H99" s="409"/>
      <c r="I99" s="409"/>
      <c r="J99" s="409"/>
      <c r="K99" s="409"/>
      <c r="L99" s="409"/>
      <c r="M99" s="409" t="e">
        <f>'03'!#REF!+'04'!#REF!</f>
        <v>#REF!</v>
      </c>
      <c r="N99" s="409" t="e">
        <f t="shared" si="16"/>
        <v>#REF!</v>
      </c>
      <c r="O99" s="409">
        <f>'07'!G18</f>
        <v>0</v>
      </c>
      <c r="P99" s="409">
        <f t="shared" si="17"/>
        <v>0</v>
      </c>
    </row>
    <row r="100" spans="1:16" ht="24.75" customHeight="1" hidden="1">
      <c r="A100" s="394" t="s">
        <v>136</v>
      </c>
      <c r="B100" s="395" t="s">
        <v>137</v>
      </c>
      <c r="C100" s="404">
        <f>C101+C110</f>
        <v>73603702</v>
      </c>
      <c r="D100" s="404">
        <f aca="true" t="shared" si="18" ref="D100:L100">D101+D110</f>
        <v>1696323</v>
      </c>
      <c r="E100" s="404">
        <f t="shared" si="18"/>
        <v>981762</v>
      </c>
      <c r="F100" s="404">
        <f t="shared" si="18"/>
        <v>0</v>
      </c>
      <c r="G100" s="404">
        <f t="shared" si="18"/>
        <v>415217</v>
      </c>
      <c r="H100" s="404">
        <f t="shared" si="18"/>
        <v>110298</v>
      </c>
      <c r="I100" s="404">
        <f t="shared" si="18"/>
        <v>20700</v>
      </c>
      <c r="J100" s="404">
        <f t="shared" si="18"/>
        <v>168346</v>
      </c>
      <c r="K100" s="404">
        <f t="shared" si="18"/>
        <v>70722379</v>
      </c>
      <c r="L100" s="404">
        <f t="shared" si="18"/>
        <v>1185000</v>
      </c>
      <c r="M100" s="404" t="e">
        <f>'03'!#REF!+'04'!#REF!</f>
        <v>#REF!</v>
      </c>
      <c r="N100" s="404" t="e">
        <f t="shared" si="16"/>
        <v>#REF!</v>
      </c>
      <c r="O100" s="404">
        <f>'07'!H18</f>
        <v>27575075</v>
      </c>
      <c r="P100" s="404">
        <f t="shared" si="17"/>
        <v>46028627</v>
      </c>
    </row>
    <row r="101" spans="1:16" ht="24.75" customHeight="1" hidden="1">
      <c r="A101" s="394" t="s">
        <v>52</v>
      </c>
      <c r="B101" s="434" t="s">
        <v>138</v>
      </c>
      <c r="C101" s="404">
        <f>SUM(C102:C109)</f>
        <v>72849668</v>
      </c>
      <c r="D101" s="404">
        <f aca="true" t="shared" si="19" ref="D101:L101">SUM(D102:D109)</f>
        <v>942289</v>
      </c>
      <c r="E101" s="404">
        <f t="shared" si="19"/>
        <v>526845</v>
      </c>
      <c r="F101" s="404">
        <f t="shared" si="19"/>
        <v>0</v>
      </c>
      <c r="G101" s="404">
        <f t="shared" si="19"/>
        <v>197800</v>
      </c>
      <c r="H101" s="404">
        <f t="shared" si="19"/>
        <v>49298</v>
      </c>
      <c r="I101" s="404">
        <f t="shared" si="19"/>
        <v>0</v>
      </c>
      <c r="J101" s="404">
        <f t="shared" si="19"/>
        <v>168346</v>
      </c>
      <c r="K101" s="404">
        <f t="shared" si="19"/>
        <v>70722379</v>
      </c>
      <c r="L101" s="404">
        <f t="shared" si="19"/>
        <v>1185000</v>
      </c>
      <c r="M101" s="404" t="e">
        <f>'03'!#REF!+'04'!#REF!</f>
        <v>#REF!</v>
      </c>
      <c r="N101" s="404" t="e">
        <f t="shared" si="16"/>
        <v>#REF!</v>
      </c>
      <c r="O101" s="404">
        <f>'07'!I18</f>
        <v>27553293</v>
      </c>
      <c r="P101" s="404">
        <f t="shared" si="17"/>
        <v>45296375</v>
      </c>
    </row>
    <row r="102" spans="1:16" ht="24.75" customHeight="1" hidden="1">
      <c r="A102" s="432" t="s">
        <v>54</v>
      </c>
      <c r="B102" s="433" t="s">
        <v>139</v>
      </c>
      <c r="C102" s="404">
        <f aca="true" t="shared" si="20" ref="C102:C110">D102+K102+L102</f>
        <v>4196249</v>
      </c>
      <c r="D102" s="404">
        <f aca="true" t="shared" si="21" ref="D102:D110">E102+F102+G102+H102+I102+J102</f>
        <v>562189</v>
      </c>
      <c r="E102" s="409">
        <v>241945</v>
      </c>
      <c r="F102" s="409"/>
      <c r="G102" s="409">
        <v>107000</v>
      </c>
      <c r="H102" s="409">
        <v>45298</v>
      </c>
      <c r="I102" s="409"/>
      <c r="J102" s="409">
        <v>167946</v>
      </c>
      <c r="K102" s="409">
        <v>3609060</v>
      </c>
      <c r="L102" s="409">
        <v>25000</v>
      </c>
      <c r="M102" s="409" t="e">
        <f>'03'!#REF!+'04'!#REF!</f>
        <v>#REF!</v>
      </c>
      <c r="N102" s="409" t="e">
        <f t="shared" si="16"/>
        <v>#REF!</v>
      </c>
      <c r="O102" s="409">
        <f>'07'!J18</f>
        <v>749954</v>
      </c>
      <c r="P102" s="409">
        <f t="shared" si="17"/>
        <v>3446295</v>
      </c>
    </row>
    <row r="103" spans="1:16" ht="24.75" customHeight="1" hidden="1">
      <c r="A103" s="432" t="s">
        <v>55</v>
      </c>
      <c r="B103" s="433" t="s">
        <v>140</v>
      </c>
      <c r="C103" s="404">
        <f t="shared" si="20"/>
        <v>0</v>
      </c>
      <c r="D103" s="404">
        <f t="shared" si="21"/>
        <v>0</v>
      </c>
      <c r="E103" s="409"/>
      <c r="F103" s="409"/>
      <c r="G103" s="409"/>
      <c r="H103" s="409"/>
      <c r="I103" s="409"/>
      <c r="J103" s="409"/>
      <c r="K103" s="409"/>
      <c r="L103" s="409"/>
      <c r="M103" s="409" t="e">
        <f>'03'!#REF!+'04'!#REF!</f>
        <v>#REF!</v>
      </c>
      <c r="N103" s="409" t="e">
        <f t="shared" si="16"/>
        <v>#REF!</v>
      </c>
      <c r="O103" s="409">
        <f>'07'!K18</f>
        <v>0</v>
      </c>
      <c r="P103" s="409">
        <f t="shared" si="17"/>
        <v>0</v>
      </c>
    </row>
    <row r="104" spans="1:16" ht="24.75" customHeight="1" hidden="1">
      <c r="A104" s="432" t="s">
        <v>141</v>
      </c>
      <c r="B104" s="433" t="s">
        <v>202</v>
      </c>
      <c r="C104" s="404">
        <f t="shared" si="20"/>
        <v>0</v>
      </c>
      <c r="D104" s="404">
        <f t="shared" si="21"/>
        <v>0</v>
      </c>
      <c r="E104" s="409"/>
      <c r="F104" s="409"/>
      <c r="G104" s="409"/>
      <c r="H104" s="409"/>
      <c r="I104" s="409"/>
      <c r="J104" s="409"/>
      <c r="K104" s="409"/>
      <c r="L104" s="409"/>
      <c r="M104" s="409" t="e">
        <f>'03'!#REF!</f>
        <v>#REF!</v>
      </c>
      <c r="N104" s="409" t="e">
        <f t="shared" si="16"/>
        <v>#REF!</v>
      </c>
      <c r="O104" s="409">
        <f>'07'!L18</f>
        <v>0</v>
      </c>
      <c r="P104" s="409">
        <f t="shared" si="17"/>
        <v>0</v>
      </c>
    </row>
    <row r="105" spans="1:16" ht="24.75" customHeight="1" hidden="1">
      <c r="A105" s="432" t="s">
        <v>143</v>
      </c>
      <c r="B105" s="433" t="s">
        <v>142</v>
      </c>
      <c r="C105" s="404">
        <f t="shared" si="20"/>
        <v>67438608</v>
      </c>
      <c r="D105" s="404">
        <f t="shared" si="21"/>
        <v>315289</v>
      </c>
      <c r="E105" s="409">
        <v>220089</v>
      </c>
      <c r="F105" s="409"/>
      <c r="G105" s="409">
        <v>90800</v>
      </c>
      <c r="H105" s="409">
        <v>4000</v>
      </c>
      <c r="I105" s="409"/>
      <c r="J105" s="409">
        <v>400</v>
      </c>
      <c r="K105" s="409">
        <v>67113319</v>
      </c>
      <c r="L105" s="409">
        <v>10000</v>
      </c>
      <c r="M105" s="409" t="e">
        <f>'03'!#REF!+'04'!#REF!</f>
        <v>#REF!</v>
      </c>
      <c r="N105" s="409" t="e">
        <f t="shared" si="16"/>
        <v>#REF!</v>
      </c>
      <c r="O105" s="409">
        <f>'07'!M18</f>
        <v>26803339</v>
      </c>
      <c r="P105" s="409">
        <f t="shared" si="17"/>
        <v>40635269</v>
      </c>
    </row>
    <row r="106" spans="1:16" ht="24.75" customHeight="1" hidden="1">
      <c r="A106" s="432" t="s">
        <v>145</v>
      </c>
      <c r="B106" s="433" t="s">
        <v>144</v>
      </c>
      <c r="C106" s="404">
        <f t="shared" si="20"/>
        <v>1214811</v>
      </c>
      <c r="D106" s="404">
        <f t="shared" si="21"/>
        <v>64811</v>
      </c>
      <c r="E106" s="409">
        <v>64811</v>
      </c>
      <c r="F106" s="409"/>
      <c r="G106" s="409"/>
      <c r="H106" s="409"/>
      <c r="I106" s="409"/>
      <c r="J106" s="409"/>
      <c r="K106" s="409"/>
      <c r="L106" s="409">
        <v>1150000</v>
      </c>
      <c r="M106" s="409" t="e">
        <f>'03'!#REF!+'04'!#REF!</f>
        <v>#REF!</v>
      </c>
      <c r="N106" s="409" t="e">
        <f t="shared" si="16"/>
        <v>#REF!</v>
      </c>
      <c r="O106" s="409">
        <f>'07'!N18</f>
        <v>0</v>
      </c>
      <c r="P106" s="409">
        <f t="shared" si="17"/>
        <v>1214811</v>
      </c>
    </row>
    <row r="107" spans="1:16" ht="24.75" customHeight="1" hidden="1">
      <c r="A107" s="432" t="s">
        <v>147</v>
      </c>
      <c r="B107" s="433" t="s">
        <v>146</v>
      </c>
      <c r="C107" s="404">
        <f t="shared" si="20"/>
        <v>0</v>
      </c>
      <c r="D107" s="404">
        <f t="shared" si="21"/>
        <v>0</v>
      </c>
      <c r="E107" s="409"/>
      <c r="F107" s="409"/>
      <c r="G107" s="409"/>
      <c r="H107" s="409"/>
      <c r="I107" s="409"/>
      <c r="J107" s="409"/>
      <c r="K107" s="409"/>
      <c r="L107" s="409"/>
      <c r="M107" s="409" t="e">
        <f>'03'!#REF!+'04'!#REF!</f>
        <v>#REF!</v>
      </c>
      <c r="N107" s="409" t="e">
        <f t="shared" si="16"/>
        <v>#REF!</v>
      </c>
      <c r="O107" s="409">
        <f>'07'!O18</f>
        <v>0</v>
      </c>
      <c r="P107" s="409">
        <f t="shared" si="17"/>
        <v>0</v>
      </c>
    </row>
    <row r="108" spans="1:16" ht="24.75" customHeight="1" hidden="1">
      <c r="A108" s="432" t="s">
        <v>149</v>
      </c>
      <c r="B108" s="435" t="s">
        <v>148</v>
      </c>
      <c r="C108" s="404">
        <f t="shared" si="20"/>
        <v>0</v>
      </c>
      <c r="D108" s="404">
        <f t="shared" si="21"/>
        <v>0</v>
      </c>
      <c r="E108" s="409"/>
      <c r="F108" s="409"/>
      <c r="G108" s="409"/>
      <c r="H108" s="409"/>
      <c r="I108" s="409"/>
      <c r="J108" s="409"/>
      <c r="K108" s="409"/>
      <c r="L108" s="409"/>
      <c r="M108" s="409" t="e">
        <f>'03'!#REF!+'04'!#REF!</f>
        <v>#REF!</v>
      </c>
      <c r="N108" s="409" t="e">
        <f t="shared" si="16"/>
        <v>#REF!</v>
      </c>
      <c r="O108" s="409">
        <f>'07'!P18</f>
        <v>0</v>
      </c>
      <c r="P108" s="409">
        <f t="shared" si="17"/>
        <v>0</v>
      </c>
    </row>
    <row r="109" spans="1:16" ht="24.75" customHeight="1" hidden="1">
      <c r="A109" s="432" t="s">
        <v>186</v>
      </c>
      <c r="B109" s="433" t="s">
        <v>150</v>
      </c>
      <c r="C109" s="404">
        <f t="shared" si="20"/>
        <v>0</v>
      </c>
      <c r="D109" s="404">
        <f t="shared" si="21"/>
        <v>0</v>
      </c>
      <c r="E109" s="409"/>
      <c r="F109" s="409"/>
      <c r="G109" s="409"/>
      <c r="H109" s="409"/>
      <c r="I109" s="409"/>
      <c r="J109" s="409"/>
      <c r="K109" s="409"/>
      <c r="L109" s="409"/>
      <c r="M109" s="409" t="e">
        <f>'03'!#REF!+'04'!#REF!</f>
        <v>#REF!</v>
      </c>
      <c r="N109" s="409" t="e">
        <f t="shared" si="16"/>
        <v>#REF!</v>
      </c>
      <c r="O109" s="409">
        <f>'07'!Q18</f>
        <v>0</v>
      </c>
      <c r="P109" s="409">
        <f t="shared" si="17"/>
        <v>0</v>
      </c>
    </row>
    <row r="110" spans="1:16" ht="24.75" customHeight="1" hidden="1">
      <c r="A110" s="394" t="s">
        <v>53</v>
      </c>
      <c r="B110" s="395" t="s">
        <v>151</v>
      </c>
      <c r="C110" s="404">
        <f t="shared" si="20"/>
        <v>754034</v>
      </c>
      <c r="D110" s="404">
        <f t="shared" si="21"/>
        <v>754034</v>
      </c>
      <c r="E110" s="409">
        <v>454917</v>
      </c>
      <c r="F110" s="409"/>
      <c r="G110" s="409">
        <v>217417</v>
      </c>
      <c r="H110" s="409">
        <v>61000</v>
      </c>
      <c r="I110" s="409">
        <v>20700</v>
      </c>
      <c r="J110" s="409"/>
      <c r="K110" s="409"/>
      <c r="L110" s="409"/>
      <c r="M110" s="404" t="e">
        <f>'03'!#REF!+'04'!#REF!</f>
        <v>#REF!</v>
      </c>
      <c r="N110" s="404" t="e">
        <f t="shared" si="16"/>
        <v>#REF!</v>
      </c>
      <c r="O110" s="404">
        <f>'07'!R18</f>
        <v>21782</v>
      </c>
      <c r="P110" s="404">
        <f t="shared" si="17"/>
        <v>732252</v>
      </c>
    </row>
    <row r="111" spans="1:16" ht="25.5" hidden="1">
      <c r="A111" s="467" t="s">
        <v>76</v>
      </c>
      <c r="B111" s="495" t="s">
        <v>215</v>
      </c>
      <c r="C111" s="479">
        <f>(C102+C103+C104)/C101</f>
        <v>0.05760148419619428</v>
      </c>
      <c r="D111" s="396">
        <f aca="true" t="shared" si="22" ref="D111:L111">(D102+D103+D104)/D101</f>
        <v>0.5966205696978315</v>
      </c>
      <c r="E111" s="415">
        <f t="shared" si="22"/>
        <v>0.45923374047395343</v>
      </c>
      <c r="F111" s="415" t="e">
        <f t="shared" si="22"/>
        <v>#DIV/0!</v>
      </c>
      <c r="G111" s="415">
        <f t="shared" si="22"/>
        <v>0.5409504550050556</v>
      </c>
      <c r="H111" s="415">
        <f t="shared" si="22"/>
        <v>0.9188608057121993</v>
      </c>
      <c r="I111" s="415" t="e">
        <f t="shared" si="22"/>
        <v>#DIV/0!</v>
      </c>
      <c r="J111" s="415">
        <f t="shared" si="22"/>
        <v>0.9976239411687834</v>
      </c>
      <c r="K111" s="415">
        <f t="shared" si="22"/>
        <v>0.05103137155496423</v>
      </c>
      <c r="L111" s="415">
        <f t="shared" si="22"/>
        <v>0.02109704641350211</v>
      </c>
      <c r="M111" s="426"/>
      <c r="N111" s="496"/>
      <c r="O111" s="496"/>
      <c r="P111" s="496"/>
    </row>
    <row r="112" spans="1:16" ht="17.25" hidden="1">
      <c r="A112" s="1342" t="s">
        <v>500</v>
      </c>
      <c r="B112" s="1342"/>
      <c r="C112" s="409">
        <f>C95-C98-C99-C100</f>
        <v>0</v>
      </c>
      <c r="D112" s="409">
        <f aca="true" t="shared" si="23" ref="D112:L112">D95-D98-D99-D100</f>
        <v>0</v>
      </c>
      <c r="E112" s="409">
        <f t="shared" si="23"/>
        <v>0</v>
      </c>
      <c r="F112" s="409">
        <f t="shared" si="23"/>
        <v>0</v>
      </c>
      <c r="G112" s="409">
        <f t="shared" si="23"/>
        <v>0</v>
      </c>
      <c r="H112" s="409">
        <f t="shared" si="23"/>
        <v>0</v>
      </c>
      <c r="I112" s="409">
        <f t="shared" si="23"/>
        <v>0</v>
      </c>
      <c r="J112" s="409">
        <f t="shared" si="23"/>
        <v>0</v>
      </c>
      <c r="K112" s="409">
        <f t="shared" si="23"/>
        <v>0</v>
      </c>
      <c r="L112" s="409">
        <f t="shared" si="23"/>
        <v>0</v>
      </c>
      <c r="M112" s="426"/>
      <c r="N112" s="496"/>
      <c r="O112" s="496"/>
      <c r="P112" s="496"/>
    </row>
    <row r="113" spans="1:16" ht="17.25" hidden="1">
      <c r="A113" s="1337" t="s">
        <v>501</v>
      </c>
      <c r="B113" s="1337"/>
      <c r="C113" s="409">
        <f>C100-C101-C110</f>
        <v>0</v>
      </c>
      <c r="D113" s="409">
        <f aca="true" t="shared" si="24" ref="D113:L113">D100-D101-D110</f>
        <v>0</v>
      </c>
      <c r="E113" s="409">
        <f t="shared" si="24"/>
        <v>0</v>
      </c>
      <c r="F113" s="409">
        <f t="shared" si="24"/>
        <v>0</v>
      </c>
      <c r="G113" s="409">
        <f t="shared" si="24"/>
        <v>0</v>
      </c>
      <c r="H113" s="409">
        <f t="shared" si="24"/>
        <v>0</v>
      </c>
      <c r="I113" s="409">
        <f t="shared" si="24"/>
        <v>0</v>
      </c>
      <c r="J113" s="409">
        <f t="shared" si="24"/>
        <v>0</v>
      </c>
      <c r="K113" s="409">
        <f t="shared" si="24"/>
        <v>0</v>
      </c>
      <c r="L113" s="409">
        <f t="shared" si="24"/>
        <v>0</v>
      </c>
      <c r="M113" s="426"/>
      <c r="N113" s="496"/>
      <c r="O113" s="496"/>
      <c r="P113" s="496"/>
    </row>
    <row r="114" spans="1:16" ht="18.75" hidden="1">
      <c r="A114" s="481"/>
      <c r="B114" s="497" t="s">
        <v>521</v>
      </c>
      <c r="C114" s="497"/>
      <c r="D114" s="470"/>
      <c r="E114" s="470"/>
      <c r="F114" s="470"/>
      <c r="G114" s="1334" t="s">
        <v>521</v>
      </c>
      <c r="H114" s="1334"/>
      <c r="I114" s="1334"/>
      <c r="J114" s="1334"/>
      <c r="K114" s="1334"/>
      <c r="L114" s="1334"/>
      <c r="M114" s="484"/>
      <c r="N114" s="484"/>
      <c r="O114" s="484"/>
      <c r="P114" s="484"/>
    </row>
    <row r="115" spans="1:16" ht="18.75" hidden="1">
      <c r="A115" s="1335" t="s">
        <v>4</v>
      </c>
      <c r="B115" s="1335"/>
      <c r="C115" s="1335"/>
      <c r="D115" s="1335"/>
      <c r="E115" s="470"/>
      <c r="F115" s="470"/>
      <c r="G115" s="498"/>
      <c r="H115" s="1336" t="s">
        <v>522</v>
      </c>
      <c r="I115" s="1336"/>
      <c r="J115" s="1336"/>
      <c r="K115" s="1336"/>
      <c r="L115" s="1336"/>
      <c r="M115" s="484"/>
      <c r="N115" s="484"/>
      <c r="O115" s="484"/>
      <c r="P115" s="484"/>
    </row>
    <row r="116" ht="15" hidden="1"/>
    <row r="117" ht="15" hidden="1"/>
    <row r="118" ht="15" hidden="1"/>
    <row r="119" ht="15" hidden="1"/>
    <row r="120" ht="15" hidden="1"/>
    <row r="121" ht="15" hidden="1"/>
    <row r="122" ht="15" hidden="1"/>
    <row r="123" ht="15" hidden="1"/>
    <row r="124" ht="15" hidden="1"/>
    <row r="125" ht="15" hidden="1"/>
    <row r="126" ht="15" hidden="1"/>
    <row r="127" ht="15" hidden="1"/>
    <row r="128" spans="1:13" ht="16.5" hidden="1">
      <c r="A128" s="1359" t="s">
        <v>33</v>
      </c>
      <c r="B128" s="1360"/>
      <c r="C128" s="480"/>
      <c r="D128" s="1361" t="s">
        <v>79</v>
      </c>
      <c r="E128" s="1361"/>
      <c r="F128" s="1361"/>
      <c r="G128" s="1361"/>
      <c r="H128" s="1361"/>
      <c r="I128" s="1361"/>
      <c r="J128" s="1361"/>
      <c r="K128" s="1362"/>
      <c r="L128" s="1362"/>
      <c r="M128" s="484"/>
    </row>
    <row r="129" spans="1:13" ht="16.5" hidden="1">
      <c r="A129" s="1327" t="s">
        <v>344</v>
      </c>
      <c r="B129" s="1327"/>
      <c r="C129" s="1327"/>
      <c r="D129" s="1361" t="s">
        <v>216</v>
      </c>
      <c r="E129" s="1361"/>
      <c r="F129" s="1361"/>
      <c r="G129" s="1361"/>
      <c r="H129" s="1361"/>
      <c r="I129" s="1361"/>
      <c r="J129" s="1361"/>
      <c r="K129" s="1363" t="s">
        <v>509</v>
      </c>
      <c r="L129" s="1363"/>
      <c r="M129" s="481"/>
    </row>
    <row r="130" spans="1:13" ht="16.5" hidden="1">
      <c r="A130" s="1327" t="s">
        <v>345</v>
      </c>
      <c r="B130" s="1327"/>
      <c r="C130" s="416"/>
      <c r="D130" s="1364" t="s">
        <v>555</v>
      </c>
      <c r="E130" s="1364"/>
      <c r="F130" s="1364"/>
      <c r="G130" s="1364"/>
      <c r="H130" s="1364"/>
      <c r="I130" s="1364"/>
      <c r="J130" s="1364"/>
      <c r="K130" s="1362"/>
      <c r="L130" s="1362"/>
      <c r="M130" s="484"/>
    </row>
    <row r="131" spans="1:13" ht="15.75" hidden="1">
      <c r="A131" s="437" t="s">
        <v>119</v>
      </c>
      <c r="B131" s="437"/>
      <c r="C131" s="422"/>
      <c r="D131" s="485"/>
      <c r="E131" s="485"/>
      <c r="F131" s="486"/>
      <c r="G131" s="486"/>
      <c r="H131" s="486"/>
      <c r="I131" s="486"/>
      <c r="J131" s="486"/>
      <c r="K131" s="1343"/>
      <c r="L131" s="1343"/>
      <c r="M131" s="481"/>
    </row>
    <row r="132" spans="1:13" ht="15.75" hidden="1">
      <c r="A132" s="485"/>
      <c r="B132" s="485" t="s">
        <v>94</v>
      </c>
      <c r="C132" s="485"/>
      <c r="D132" s="485"/>
      <c r="E132" s="485"/>
      <c r="F132" s="485"/>
      <c r="G132" s="485"/>
      <c r="H132" s="485"/>
      <c r="I132" s="485"/>
      <c r="J132" s="485"/>
      <c r="K132" s="1346"/>
      <c r="L132" s="1346"/>
      <c r="M132" s="481"/>
    </row>
    <row r="133" spans="1:13" ht="15.75" hidden="1">
      <c r="A133" s="988" t="s">
        <v>71</v>
      </c>
      <c r="B133" s="989"/>
      <c r="C133" s="1344" t="s">
        <v>38</v>
      </c>
      <c r="D133" s="1350" t="s">
        <v>339</v>
      </c>
      <c r="E133" s="1350"/>
      <c r="F133" s="1350"/>
      <c r="G133" s="1350"/>
      <c r="H133" s="1350"/>
      <c r="I133" s="1350"/>
      <c r="J133" s="1350"/>
      <c r="K133" s="1350"/>
      <c r="L133" s="1350"/>
      <c r="M133" s="484"/>
    </row>
    <row r="134" spans="1:13" ht="15.75" hidden="1">
      <c r="A134" s="990"/>
      <c r="B134" s="991"/>
      <c r="C134" s="1344"/>
      <c r="D134" s="1351" t="s">
        <v>207</v>
      </c>
      <c r="E134" s="1352"/>
      <c r="F134" s="1352"/>
      <c r="G134" s="1352"/>
      <c r="H134" s="1352"/>
      <c r="I134" s="1352"/>
      <c r="J134" s="1353"/>
      <c r="K134" s="1354" t="s">
        <v>208</v>
      </c>
      <c r="L134" s="1354" t="s">
        <v>209</v>
      </c>
      <c r="M134" s="481"/>
    </row>
    <row r="135" spans="1:13" ht="15.75" hidden="1">
      <c r="A135" s="990"/>
      <c r="B135" s="991"/>
      <c r="C135" s="1344"/>
      <c r="D135" s="1345" t="s">
        <v>37</v>
      </c>
      <c r="E135" s="1347" t="s">
        <v>7</v>
      </c>
      <c r="F135" s="1348"/>
      <c r="G135" s="1348"/>
      <c r="H135" s="1348"/>
      <c r="I135" s="1348"/>
      <c r="J135" s="1349"/>
      <c r="K135" s="1355"/>
      <c r="L135" s="1357"/>
      <c r="M135" s="481"/>
    </row>
    <row r="136" spans="1:16" ht="15.75" hidden="1">
      <c r="A136" s="1365"/>
      <c r="B136" s="1366"/>
      <c r="C136" s="1344"/>
      <c r="D136" s="1345"/>
      <c r="E136" s="487" t="s">
        <v>210</v>
      </c>
      <c r="F136" s="487" t="s">
        <v>211</v>
      </c>
      <c r="G136" s="487" t="s">
        <v>212</v>
      </c>
      <c r="H136" s="487" t="s">
        <v>213</v>
      </c>
      <c r="I136" s="487" t="s">
        <v>346</v>
      </c>
      <c r="J136" s="487" t="s">
        <v>214</v>
      </c>
      <c r="K136" s="1356"/>
      <c r="L136" s="1358"/>
      <c r="M136" s="1339" t="s">
        <v>502</v>
      </c>
      <c r="N136" s="1339"/>
      <c r="O136" s="1339"/>
      <c r="P136" s="1339"/>
    </row>
    <row r="137" spans="1:16" ht="15" hidden="1">
      <c r="A137" s="1340" t="s">
        <v>6</v>
      </c>
      <c r="B137" s="1341"/>
      <c r="C137" s="488">
        <v>1</v>
      </c>
      <c r="D137" s="489">
        <v>2</v>
      </c>
      <c r="E137" s="488">
        <v>3</v>
      </c>
      <c r="F137" s="489">
        <v>4</v>
      </c>
      <c r="G137" s="488">
        <v>5</v>
      </c>
      <c r="H137" s="489">
        <v>6</v>
      </c>
      <c r="I137" s="488">
        <v>7</v>
      </c>
      <c r="J137" s="489">
        <v>8</v>
      </c>
      <c r="K137" s="488">
        <v>9</v>
      </c>
      <c r="L137" s="489">
        <v>10</v>
      </c>
      <c r="M137" s="490" t="s">
        <v>503</v>
      </c>
      <c r="N137" s="491" t="s">
        <v>506</v>
      </c>
      <c r="O137" s="491" t="s">
        <v>504</v>
      </c>
      <c r="P137" s="491" t="s">
        <v>505</v>
      </c>
    </row>
    <row r="138" spans="1:16" ht="24.75" customHeight="1" hidden="1">
      <c r="A138" s="429" t="s">
        <v>0</v>
      </c>
      <c r="B138" s="430" t="s">
        <v>131</v>
      </c>
      <c r="C138" s="404">
        <f>C139+C140</f>
        <v>3784244</v>
      </c>
      <c r="D138" s="404">
        <f aca="true" t="shared" si="25" ref="D138:L138">D139+D140</f>
        <v>154333</v>
      </c>
      <c r="E138" s="404">
        <f t="shared" si="25"/>
        <v>152430</v>
      </c>
      <c r="F138" s="404">
        <f t="shared" si="25"/>
        <v>0</v>
      </c>
      <c r="G138" s="404">
        <f t="shared" si="25"/>
        <v>0</v>
      </c>
      <c r="H138" s="404">
        <f t="shared" si="25"/>
        <v>0</v>
      </c>
      <c r="I138" s="404">
        <f t="shared" si="25"/>
        <v>1903</v>
      </c>
      <c r="J138" s="404">
        <f t="shared" si="25"/>
        <v>0</v>
      </c>
      <c r="K138" s="404">
        <f t="shared" si="25"/>
        <v>3419094</v>
      </c>
      <c r="L138" s="404">
        <f t="shared" si="25"/>
        <v>210817</v>
      </c>
      <c r="M138" s="404" t="e">
        <f>'03'!#REF!+'04'!#REF!</f>
        <v>#REF!</v>
      </c>
      <c r="N138" s="404" t="e">
        <f>C138-M138</f>
        <v>#REF!</v>
      </c>
      <c r="O138" s="404" t="e">
        <f>'07'!#REF!</f>
        <v>#REF!</v>
      </c>
      <c r="P138" s="404" t="e">
        <f>C138-O138</f>
        <v>#REF!</v>
      </c>
    </row>
    <row r="139" spans="1:16" ht="24.75" customHeight="1" hidden="1">
      <c r="A139" s="432">
        <v>1</v>
      </c>
      <c r="B139" s="433" t="s">
        <v>132</v>
      </c>
      <c r="C139" s="404">
        <f>D139+K139+L139</f>
        <v>1838955</v>
      </c>
      <c r="D139" s="404">
        <f>E139+F139+G139+H139+I139+J139</f>
        <v>121865</v>
      </c>
      <c r="E139" s="409">
        <v>120365</v>
      </c>
      <c r="F139" s="409"/>
      <c r="G139" s="409"/>
      <c r="H139" s="409"/>
      <c r="I139" s="409">
        <v>1500</v>
      </c>
      <c r="J139" s="409"/>
      <c r="K139" s="409">
        <v>1717090</v>
      </c>
      <c r="L139" s="409"/>
      <c r="M139" s="409" t="e">
        <f>'03'!#REF!+'04'!#REF!</f>
        <v>#REF!</v>
      </c>
      <c r="N139" s="409" t="e">
        <f aca="true" t="shared" si="26" ref="N139:N153">C139-M139</f>
        <v>#REF!</v>
      </c>
      <c r="O139" s="409" t="e">
        <f>'07'!#REF!</f>
        <v>#REF!</v>
      </c>
      <c r="P139" s="409" t="e">
        <f aca="true" t="shared" si="27" ref="P139:P153">C139-O139</f>
        <v>#REF!</v>
      </c>
    </row>
    <row r="140" spans="1:16" ht="24.75" customHeight="1" hidden="1">
      <c r="A140" s="432">
        <v>2</v>
      </c>
      <c r="B140" s="433" t="s">
        <v>133</v>
      </c>
      <c r="C140" s="404">
        <f>D140+K140+L140</f>
        <v>1945289</v>
      </c>
      <c r="D140" s="404">
        <f>E140+F140+G140+H140+I140+J140</f>
        <v>32468</v>
      </c>
      <c r="E140" s="409">
        <v>32065</v>
      </c>
      <c r="F140" s="409"/>
      <c r="G140" s="409"/>
      <c r="H140" s="409"/>
      <c r="I140" s="409">
        <v>403</v>
      </c>
      <c r="J140" s="409"/>
      <c r="K140" s="409">
        <v>1702004</v>
      </c>
      <c r="L140" s="409">
        <v>210817</v>
      </c>
      <c r="M140" s="409" t="e">
        <f>'03'!#REF!+'04'!#REF!</f>
        <v>#REF!</v>
      </c>
      <c r="N140" s="409" t="e">
        <f t="shared" si="26"/>
        <v>#REF!</v>
      </c>
      <c r="O140" s="409" t="e">
        <f>'07'!#REF!</f>
        <v>#REF!</v>
      </c>
      <c r="P140" s="409" t="e">
        <f t="shared" si="27"/>
        <v>#REF!</v>
      </c>
    </row>
    <row r="141" spans="1:16" ht="24.75" customHeight="1" hidden="1">
      <c r="A141" s="394" t="s">
        <v>1</v>
      </c>
      <c r="B141" s="395" t="s">
        <v>134</v>
      </c>
      <c r="C141" s="404">
        <f>D141+K141+L141</f>
        <v>400</v>
      </c>
      <c r="D141" s="404">
        <f>E141+F141+G141+H141+I141+J141</f>
        <v>400</v>
      </c>
      <c r="E141" s="409">
        <v>400</v>
      </c>
      <c r="F141" s="409"/>
      <c r="G141" s="409"/>
      <c r="H141" s="409"/>
      <c r="I141" s="409"/>
      <c r="J141" s="409"/>
      <c r="K141" s="409"/>
      <c r="L141" s="409"/>
      <c r="M141" s="409" t="e">
        <f>'03'!#REF!+'04'!#REF!</f>
        <v>#REF!</v>
      </c>
      <c r="N141" s="409" t="e">
        <f t="shared" si="26"/>
        <v>#REF!</v>
      </c>
      <c r="O141" s="409" t="e">
        <f>'07'!#REF!</f>
        <v>#REF!</v>
      </c>
      <c r="P141" s="409" t="e">
        <f t="shared" si="27"/>
        <v>#REF!</v>
      </c>
    </row>
    <row r="142" spans="1:16" ht="24.75" customHeight="1" hidden="1">
      <c r="A142" s="394" t="s">
        <v>9</v>
      </c>
      <c r="B142" s="395" t="s">
        <v>135</v>
      </c>
      <c r="C142" s="404">
        <f>D142+K142+L142</f>
        <v>0</v>
      </c>
      <c r="D142" s="404">
        <f>E142+F142+G142+H142+I142+J142</f>
        <v>0</v>
      </c>
      <c r="E142" s="409"/>
      <c r="F142" s="409"/>
      <c r="G142" s="409"/>
      <c r="H142" s="409"/>
      <c r="I142" s="409"/>
      <c r="J142" s="409"/>
      <c r="K142" s="409"/>
      <c r="L142" s="409"/>
      <c r="M142" s="409" t="e">
        <f>'03'!#REF!+'04'!#REF!</f>
        <v>#REF!</v>
      </c>
      <c r="N142" s="409" t="e">
        <f t="shared" si="26"/>
        <v>#REF!</v>
      </c>
      <c r="O142" s="409" t="e">
        <f>'07'!#REF!</f>
        <v>#REF!</v>
      </c>
      <c r="P142" s="409" t="e">
        <f t="shared" si="27"/>
        <v>#REF!</v>
      </c>
    </row>
    <row r="143" spans="1:16" ht="24.75" customHeight="1" hidden="1">
      <c r="A143" s="394" t="s">
        <v>136</v>
      </c>
      <c r="B143" s="395" t="s">
        <v>137</v>
      </c>
      <c r="C143" s="404">
        <f>C144+C153</f>
        <v>3783844</v>
      </c>
      <c r="D143" s="404">
        <f aca="true" t="shared" si="28" ref="D143:L143">D144+D153</f>
        <v>153933</v>
      </c>
      <c r="E143" s="404">
        <f t="shared" si="28"/>
        <v>152030</v>
      </c>
      <c r="F143" s="404">
        <f t="shared" si="28"/>
        <v>0</v>
      </c>
      <c r="G143" s="404">
        <f t="shared" si="28"/>
        <v>0</v>
      </c>
      <c r="H143" s="404">
        <f t="shared" si="28"/>
        <v>0</v>
      </c>
      <c r="I143" s="404">
        <f t="shared" si="28"/>
        <v>1903</v>
      </c>
      <c r="J143" s="404">
        <f t="shared" si="28"/>
        <v>0</v>
      </c>
      <c r="K143" s="404">
        <f t="shared" si="28"/>
        <v>3419094</v>
      </c>
      <c r="L143" s="404">
        <f t="shared" si="28"/>
        <v>210817</v>
      </c>
      <c r="M143" s="404" t="e">
        <f>'03'!#REF!+'04'!#REF!</f>
        <v>#REF!</v>
      </c>
      <c r="N143" s="404" t="e">
        <f t="shared" si="26"/>
        <v>#REF!</v>
      </c>
      <c r="O143" s="404" t="e">
        <f>'07'!#REF!</f>
        <v>#REF!</v>
      </c>
      <c r="P143" s="404" t="e">
        <f t="shared" si="27"/>
        <v>#REF!</v>
      </c>
    </row>
    <row r="144" spans="1:16" ht="24.75" customHeight="1" hidden="1">
      <c r="A144" s="394" t="s">
        <v>52</v>
      </c>
      <c r="B144" s="434" t="s">
        <v>138</v>
      </c>
      <c r="C144" s="404">
        <f>SUM(C145:C152)</f>
        <v>3570996</v>
      </c>
      <c r="D144" s="404">
        <f aca="true" t="shared" si="29" ref="D144:L144">SUM(D145:D152)</f>
        <v>28994</v>
      </c>
      <c r="E144" s="404">
        <f t="shared" si="29"/>
        <v>28591</v>
      </c>
      <c r="F144" s="404">
        <f t="shared" si="29"/>
        <v>0</v>
      </c>
      <c r="G144" s="404">
        <f t="shared" si="29"/>
        <v>0</v>
      </c>
      <c r="H144" s="404">
        <f t="shared" si="29"/>
        <v>0</v>
      </c>
      <c r="I144" s="404">
        <f t="shared" si="29"/>
        <v>403</v>
      </c>
      <c r="J144" s="404">
        <f t="shared" si="29"/>
        <v>0</v>
      </c>
      <c r="K144" s="404">
        <f t="shared" si="29"/>
        <v>3331185</v>
      </c>
      <c r="L144" s="404">
        <f t="shared" si="29"/>
        <v>210817</v>
      </c>
      <c r="M144" s="404" t="e">
        <f>'03'!#REF!+'04'!#REF!</f>
        <v>#REF!</v>
      </c>
      <c r="N144" s="404" t="e">
        <f t="shared" si="26"/>
        <v>#REF!</v>
      </c>
      <c r="O144" s="404" t="e">
        <f>'07'!#REF!</f>
        <v>#REF!</v>
      </c>
      <c r="P144" s="404" t="e">
        <f t="shared" si="27"/>
        <v>#REF!</v>
      </c>
    </row>
    <row r="145" spans="1:16" ht="24.75" customHeight="1" hidden="1">
      <c r="A145" s="432" t="s">
        <v>54</v>
      </c>
      <c r="B145" s="433" t="s">
        <v>139</v>
      </c>
      <c r="C145" s="404">
        <f aca="true" t="shared" si="30" ref="C145:C153">D145+K145+L145</f>
        <v>151549</v>
      </c>
      <c r="D145" s="404">
        <f aca="true" t="shared" si="31" ref="D145:D153">E145+F145+G145+H145+I145+J145</f>
        <v>12849</v>
      </c>
      <c r="E145" s="409">
        <v>12446</v>
      </c>
      <c r="F145" s="409"/>
      <c r="G145" s="409"/>
      <c r="H145" s="409"/>
      <c r="I145" s="409">
        <v>403</v>
      </c>
      <c r="J145" s="409"/>
      <c r="K145" s="409">
        <v>35200</v>
      </c>
      <c r="L145" s="409">
        <v>103500</v>
      </c>
      <c r="M145" s="409" t="e">
        <f>'03'!#REF!+'04'!#REF!</f>
        <v>#REF!</v>
      </c>
      <c r="N145" s="409" t="e">
        <f t="shared" si="26"/>
        <v>#REF!</v>
      </c>
      <c r="O145" s="409" t="e">
        <f>'07'!#REF!</f>
        <v>#REF!</v>
      </c>
      <c r="P145" s="409" t="e">
        <f t="shared" si="27"/>
        <v>#REF!</v>
      </c>
    </row>
    <row r="146" spans="1:16" ht="24.75" customHeight="1" hidden="1">
      <c r="A146" s="432" t="s">
        <v>55</v>
      </c>
      <c r="B146" s="433" t="s">
        <v>140</v>
      </c>
      <c r="C146" s="404">
        <f t="shared" si="30"/>
        <v>0</v>
      </c>
      <c r="D146" s="404">
        <f t="shared" si="31"/>
        <v>0</v>
      </c>
      <c r="E146" s="409"/>
      <c r="F146" s="409"/>
      <c r="G146" s="409"/>
      <c r="H146" s="409"/>
      <c r="I146" s="409"/>
      <c r="J146" s="409"/>
      <c r="K146" s="409"/>
      <c r="L146" s="409"/>
      <c r="M146" s="409" t="e">
        <f>'03'!#REF!+'04'!#REF!</f>
        <v>#REF!</v>
      </c>
      <c r="N146" s="409" t="e">
        <f t="shared" si="26"/>
        <v>#REF!</v>
      </c>
      <c r="O146" s="409" t="e">
        <f>'07'!#REF!</f>
        <v>#REF!</v>
      </c>
      <c r="P146" s="409" t="e">
        <f t="shared" si="27"/>
        <v>#REF!</v>
      </c>
    </row>
    <row r="147" spans="1:16" ht="24.75" customHeight="1" hidden="1">
      <c r="A147" s="432" t="s">
        <v>141</v>
      </c>
      <c r="B147" s="433" t="s">
        <v>202</v>
      </c>
      <c r="C147" s="404">
        <f t="shared" si="30"/>
        <v>0</v>
      </c>
      <c r="D147" s="404">
        <f t="shared" si="31"/>
        <v>0</v>
      </c>
      <c r="E147" s="409"/>
      <c r="F147" s="409"/>
      <c r="G147" s="409"/>
      <c r="H147" s="409"/>
      <c r="I147" s="409"/>
      <c r="J147" s="409"/>
      <c r="K147" s="409"/>
      <c r="L147" s="409"/>
      <c r="M147" s="409" t="e">
        <f>'03'!#REF!</f>
        <v>#REF!</v>
      </c>
      <c r="N147" s="409" t="e">
        <f t="shared" si="26"/>
        <v>#REF!</v>
      </c>
      <c r="O147" s="409" t="e">
        <f>'07'!#REF!</f>
        <v>#REF!</v>
      </c>
      <c r="P147" s="409" t="e">
        <f t="shared" si="27"/>
        <v>#REF!</v>
      </c>
    </row>
    <row r="148" spans="1:16" ht="24.75" customHeight="1" hidden="1">
      <c r="A148" s="432" t="s">
        <v>143</v>
      </c>
      <c r="B148" s="433" t="s">
        <v>142</v>
      </c>
      <c r="C148" s="404">
        <f t="shared" si="30"/>
        <v>3068593</v>
      </c>
      <c r="D148" s="404">
        <f t="shared" si="31"/>
        <v>0</v>
      </c>
      <c r="E148" s="409"/>
      <c r="F148" s="409"/>
      <c r="G148" s="409"/>
      <c r="H148" s="409"/>
      <c r="I148" s="409"/>
      <c r="J148" s="409"/>
      <c r="K148" s="409">
        <v>3068593</v>
      </c>
      <c r="L148" s="409"/>
      <c r="M148" s="409" t="e">
        <f>'03'!#REF!+'04'!#REF!</f>
        <v>#REF!</v>
      </c>
      <c r="N148" s="409" t="e">
        <f t="shared" si="26"/>
        <v>#REF!</v>
      </c>
      <c r="O148" s="409" t="e">
        <f>'07'!#REF!</f>
        <v>#REF!</v>
      </c>
      <c r="P148" s="409" t="e">
        <f t="shared" si="27"/>
        <v>#REF!</v>
      </c>
    </row>
    <row r="149" spans="1:16" ht="24.75" customHeight="1" hidden="1">
      <c r="A149" s="432" t="s">
        <v>145</v>
      </c>
      <c r="B149" s="433" t="s">
        <v>144</v>
      </c>
      <c r="C149" s="404">
        <f t="shared" si="30"/>
        <v>198092</v>
      </c>
      <c r="D149" s="404">
        <f t="shared" si="31"/>
        <v>0</v>
      </c>
      <c r="E149" s="409"/>
      <c r="F149" s="409"/>
      <c r="G149" s="409"/>
      <c r="H149" s="409"/>
      <c r="I149" s="409"/>
      <c r="J149" s="409"/>
      <c r="K149" s="409">
        <v>198092</v>
      </c>
      <c r="L149" s="409"/>
      <c r="M149" s="409" t="e">
        <f>'03'!#REF!+'04'!#REF!</f>
        <v>#REF!</v>
      </c>
      <c r="N149" s="409" t="e">
        <f t="shared" si="26"/>
        <v>#REF!</v>
      </c>
      <c r="O149" s="409" t="e">
        <f>'07'!#REF!</f>
        <v>#REF!</v>
      </c>
      <c r="P149" s="409" t="e">
        <f t="shared" si="27"/>
        <v>#REF!</v>
      </c>
    </row>
    <row r="150" spans="1:16" ht="24.75" customHeight="1" hidden="1">
      <c r="A150" s="432" t="s">
        <v>147</v>
      </c>
      <c r="B150" s="433" t="s">
        <v>146</v>
      </c>
      <c r="C150" s="404">
        <f t="shared" si="30"/>
        <v>0</v>
      </c>
      <c r="D150" s="404">
        <f t="shared" si="31"/>
        <v>0</v>
      </c>
      <c r="E150" s="409"/>
      <c r="F150" s="409"/>
      <c r="G150" s="409"/>
      <c r="H150" s="409"/>
      <c r="I150" s="409"/>
      <c r="J150" s="409"/>
      <c r="K150" s="409"/>
      <c r="L150" s="409"/>
      <c r="M150" s="409" t="e">
        <f>'03'!#REF!+'04'!#REF!</f>
        <v>#REF!</v>
      </c>
      <c r="N150" s="409" t="e">
        <f t="shared" si="26"/>
        <v>#REF!</v>
      </c>
      <c r="O150" s="409" t="e">
        <f>'07'!#REF!</f>
        <v>#REF!</v>
      </c>
      <c r="P150" s="409" t="e">
        <f t="shared" si="27"/>
        <v>#REF!</v>
      </c>
    </row>
    <row r="151" spans="1:16" ht="24.75" customHeight="1" hidden="1">
      <c r="A151" s="432" t="s">
        <v>149</v>
      </c>
      <c r="B151" s="435" t="s">
        <v>148</v>
      </c>
      <c r="C151" s="404">
        <f t="shared" si="30"/>
        <v>0</v>
      </c>
      <c r="D151" s="404">
        <f t="shared" si="31"/>
        <v>0</v>
      </c>
      <c r="E151" s="409"/>
      <c r="F151" s="409"/>
      <c r="G151" s="409"/>
      <c r="H151" s="409"/>
      <c r="I151" s="409"/>
      <c r="J151" s="409"/>
      <c r="K151" s="409"/>
      <c r="L151" s="409"/>
      <c r="M151" s="409" t="e">
        <f>'03'!#REF!+'04'!#REF!</f>
        <v>#REF!</v>
      </c>
      <c r="N151" s="409" t="e">
        <f t="shared" si="26"/>
        <v>#REF!</v>
      </c>
      <c r="O151" s="409" t="e">
        <f>'07'!#REF!</f>
        <v>#REF!</v>
      </c>
      <c r="P151" s="409" t="e">
        <f t="shared" si="27"/>
        <v>#REF!</v>
      </c>
    </row>
    <row r="152" spans="1:16" ht="24.75" customHeight="1" hidden="1">
      <c r="A152" s="432" t="s">
        <v>186</v>
      </c>
      <c r="B152" s="433" t="s">
        <v>150</v>
      </c>
      <c r="C152" s="404">
        <f t="shared" si="30"/>
        <v>152762</v>
      </c>
      <c r="D152" s="404">
        <f t="shared" si="31"/>
        <v>16145</v>
      </c>
      <c r="E152" s="409">
        <v>16145</v>
      </c>
      <c r="F152" s="409"/>
      <c r="G152" s="409"/>
      <c r="H152" s="409"/>
      <c r="I152" s="409"/>
      <c r="J152" s="409"/>
      <c r="K152" s="409">
        <v>29300</v>
      </c>
      <c r="L152" s="409">
        <v>107317</v>
      </c>
      <c r="M152" s="409" t="e">
        <f>'03'!#REF!+'04'!#REF!</f>
        <v>#REF!</v>
      </c>
      <c r="N152" s="409" t="e">
        <f t="shared" si="26"/>
        <v>#REF!</v>
      </c>
      <c r="O152" s="409" t="e">
        <f>'07'!#REF!</f>
        <v>#REF!</v>
      </c>
      <c r="P152" s="409" t="e">
        <f t="shared" si="27"/>
        <v>#REF!</v>
      </c>
    </row>
    <row r="153" spans="1:16" ht="24.75" customHeight="1" hidden="1">
      <c r="A153" s="394" t="s">
        <v>53</v>
      </c>
      <c r="B153" s="395" t="s">
        <v>151</v>
      </c>
      <c r="C153" s="404">
        <f t="shared" si="30"/>
        <v>212848</v>
      </c>
      <c r="D153" s="404">
        <f t="shared" si="31"/>
        <v>124939</v>
      </c>
      <c r="E153" s="409">
        <v>123439</v>
      </c>
      <c r="F153" s="409"/>
      <c r="G153" s="409"/>
      <c r="H153" s="409"/>
      <c r="I153" s="409">
        <v>1500</v>
      </c>
      <c r="J153" s="409"/>
      <c r="K153" s="409">
        <v>87909</v>
      </c>
      <c r="L153" s="409"/>
      <c r="M153" s="404" t="e">
        <f>'03'!#REF!+'04'!#REF!</f>
        <v>#REF!</v>
      </c>
      <c r="N153" s="404" t="e">
        <f t="shared" si="26"/>
        <v>#REF!</v>
      </c>
      <c r="O153" s="404" t="e">
        <f>'07'!#REF!</f>
        <v>#REF!</v>
      </c>
      <c r="P153" s="404" t="e">
        <f t="shared" si="27"/>
        <v>#REF!</v>
      </c>
    </row>
    <row r="154" spans="1:16" ht="24.75" customHeight="1" hidden="1">
      <c r="A154" s="467" t="s">
        <v>76</v>
      </c>
      <c r="B154" s="495" t="s">
        <v>215</v>
      </c>
      <c r="C154" s="479">
        <f>(C145+C146+C147)/C144</f>
        <v>0.04243886019474679</v>
      </c>
      <c r="D154" s="396">
        <f aca="true" t="shared" si="32" ref="D154:L154">(D145+D146+D147)/D144</f>
        <v>0.443160653928399</v>
      </c>
      <c r="E154" s="415">
        <f t="shared" si="32"/>
        <v>0.43531181140918473</v>
      </c>
      <c r="F154" s="415" t="e">
        <f t="shared" si="32"/>
        <v>#DIV/0!</v>
      </c>
      <c r="G154" s="415" t="e">
        <f t="shared" si="32"/>
        <v>#DIV/0!</v>
      </c>
      <c r="H154" s="415" t="e">
        <f t="shared" si="32"/>
        <v>#DIV/0!</v>
      </c>
      <c r="I154" s="415">
        <f t="shared" si="32"/>
        <v>1</v>
      </c>
      <c r="J154" s="415" t="e">
        <f t="shared" si="32"/>
        <v>#DIV/0!</v>
      </c>
      <c r="K154" s="415">
        <f t="shared" si="32"/>
        <v>0.010566810309244308</v>
      </c>
      <c r="L154" s="415">
        <f t="shared" si="32"/>
        <v>0.4909471247574911</v>
      </c>
      <c r="M154" s="426"/>
      <c r="N154" s="496"/>
      <c r="O154" s="496"/>
      <c r="P154" s="496"/>
    </row>
    <row r="155" spans="1:16" ht="17.25" hidden="1">
      <c r="A155" s="1342" t="s">
        <v>500</v>
      </c>
      <c r="B155" s="1342"/>
      <c r="C155" s="409">
        <f>C138-C141-C142-C143</f>
        <v>0</v>
      </c>
      <c r="D155" s="409">
        <f aca="true" t="shared" si="33" ref="D155:L155">D138-D141-D142-D143</f>
        <v>0</v>
      </c>
      <c r="E155" s="409">
        <f t="shared" si="33"/>
        <v>0</v>
      </c>
      <c r="F155" s="409">
        <f t="shared" si="33"/>
        <v>0</v>
      </c>
      <c r="G155" s="409">
        <f t="shared" si="33"/>
        <v>0</v>
      </c>
      <c r="H155" s="409">
        <f t="shared" si="33"/>
        <v>0</v>
      </c>
      <c r="I155" s="409">
        <f t="shared" si="33"/>
        <v>0</v>
      </c>
      <c r="J155" s="409">
        <f t="shared" si="33"/>
        <v>0</v>
      </c>
      <c r="K155" s="409">
        <f t="shared" si="33"/>
        <v>0</v>
      </c>
      <c r="L155" s="409">
        <f t="shared" si="33"/>
        <v>0</v>
      </c>
      <c r="M155" s="426"/>
      <c r="N155" s="496"/>
      <c r="O155" s="496"/>
      <c r="P155" s="496"/>
    </row>
    <row r="156" spans="1:16" ht="17.25" hidden="1">
      <c r="A156" s="1337" t="s">
        <v>501</v>
      </c>
      <c r="B156" s="1337"/>
      <c r="C156" s="409">
        <f>C143-C144-C153</f>
        <v>0</v>
      </c>
      <c r="D156" s="409">
        <f aca="true" t="shared" si="34" ref="D156:L156">D143-D144-D153</f>
        <v>0</v>
      </c>
      <c r="E156" s="409">
        <f t="shared" si="34"/>
        <v>0</v>
      </c>
      <c r="F156" s="409">
        <f t="shared" si="34"/>
        <v>0</v>
      </c>
      <c r="G156" s="409">
        <f t="shared" si="34"/>
        <v>0</v>
      </c>
      <c r="H156" s="409">
        <f t="shared" si="34"/>
        <v>0</v>
      </c>
      <c r="I156" s="409">
        <f t="shared" si="34"/>
        <v>0</v>
      </c>
      <c r="J156" s="409">
        <f t="shared" si="34"/>
        <v>0</v>
      </c>
      <c r="K156" s="409">
        <f t="shared" si="34"/>
        <v>0</v>
      </c>
      <c r="L156" s="409">
        <f t="shared" si="34"/>
        <v>0</v>
      </c>
      <c r="M156" s="426"/>
      <c r="N156" s="496"/>
      <c r="O156" s="496"/>
      <c r="P156" s="496"/>
    </row>
    <row r="157" spans="1:16" ht="18.75" hidden="1">
      <c r="A157" s="481"/>
      <c r="B157" s="497" t="s">
        <v>521</v>
      </c>
      <c r="C157" s="497"/>
      <c r="D157" s="470"/>
      <c r="E157" s="470"/>
      <c r="F157" s="470"/>
      <c r="G157" s="1334" t="s">
        <v>521</v>
      </c>
      <c r="H157" s="1334"/>
      <c r="I157" s="1334"/>
      <c r="J157" s="1334"/>
      <c r="K157" s="1334"/>
      <c r="L157" s="1334"/>
      <c r="M157" s="484"/>
      <c r="N157" s="484"/>
      <c r="O157" s="484"/>
      <c r="P157" s="484"/>
    </row>
    <row r="158" spans="1:16" ht="18.75" hidden="1">
      <c r="A158" s="1335" t="s">
        <v>4</v>
      </c>
      <c r="B158" s="1335"/>
      <c r="C158" s="1335"/>
      <c r="D158" s="1335"/>
      <c r="E158" s="470"/>
      <c r="F158" s="470"/>
      <c r="G158" s="498"/>
      <c r="H158" s="1336" t="s">
        <v>522</v>
      </c>
      <c r="I158" s="1336"/>
      <c r="J158" s="1336"/>
      <c r="K158" s="1336"/>
      <c r="L158" s="1336"/>
      <c r="M158" s="484"/>
      <c r="N158" s="484"/>
      <c r="O158" s="484"/>
      <c r="P158" s="484"/>
    </row>
    <row r="159" ht="15" hidden="1"/>
    <row r="160" ht="15" hidden="1"/>
    <row r="161" ht="15" hidden="1"/>
    <row r="162" ht="15" hidden="1"/>
    <row r="163" ht="15" hidden="1"/>
    <row r="164" ht="15" hidden="1"/>
    <row r="165" ht="15" hidden="1"/>
    <row r="166" ht="15" hidden="1"/>
    <row r="167" ht="15" hidden="1"/>
    <row r="168" ht="15" hidden="1"/>
    <row r="169" spans="1:13" ht="16.5" hidden="1">
      <c r="A169" s="1359" t="s">
        <v>33</v>
      </c>
      <c r="B169" s="1360"/>
      <c r="C169" s="480"/>
      <c r="D169" s="1361" t="s">
        <v>79</v>
      </c>
      <c r="E169" s="1361"/>
      <c r="F169" s="1361"/>
      <c r="G169" s="1361"/>
      <c r="H169" s="1361"/>
      <c r="I169" s="1361"/>
      <c r="J169" s="1361"/>
      <c r="K169" s="1362"/>
      <c r="L169" s="1362"/>
      <c r="M169" s="484"/>
    </row>
    <row r="170" spans="1:13" ht="16.5" hidden="1">
      <c r="A170" s="1327" t="s">
        <v>344</v>
      </c>
      <c r="B170" s="1327"/>
      <c r="C170" s="1327"/>
      <c r="D170" s="1361" t="s">
        <v>216</v>
      </c>
      <c r="E170" s="1361"/>
      <c r="F170" s="1361"/>
      <c r="G170" s="1361"/>
      <c r="H170" s="1361"/>
      <c r="I170" s="1361"/>
      <c r="J170" s="1361"/>
      <c r="K170" s="1363" t="s">
        <v>510</v>
      </c>
      <c r="L170" s="1363"/>
      <c r="M170" s="481"/>
    </row>
    <row r="171" spans="1:13" ht="16.5" hidden="1">
      <c r="A171" s="1327" t="s">
        <v>345</v>
      </c>
      <c r="B171" s="1327"/>
      <c r="C171" s="416"/>
      <c r="D171" s="1364" t="s">
        <v>11</v>
      </c>
      <c r="E171" s="1364"/>
      <c r="F171" s="1364"/>
      <c r="G171" s="1364"/>
      <c r="H171" s="1364"/>
      <c r="I171" s="1364"/>
      <c r="J171" s="1364"/>
      <c r="K171" s="1362"/>
      <c r="L171" s="1362"/>
      <c r="M171" s="484"/>
    </row>
    <row r="172" spans="1:13" ht="15.75" hidden="1">
      <c r="A172" s="437" t="s">
        <v>119</v>
      </c>
      <c r="B172" s="437"/>
      <c r="C172" s="422"/>
      <c r="D172" s="409"/>
      <c r="E172" s="409">
        <v>885923</v>
      </c>
      <c r="F172" s="409"/>
      <c r="G172" s="409">
        <v>131438</v>
      </c>
      <c r="H172" s="409"/>
      <c r="I172" s="409">
        <v>900603</v>
      </c>
      <c r="J172" s="409"/>
      <c r="K172" s="409">
        <v>4102035.7</v>
      </c>
      <c r="L172" s="409"/>
      <c r="M172" s="481"/>
    </row>
    <row r="173" spans="1:13" ht="15.75" hidden="1">
      <c r="A173" s="485"/>
      <c r="B173" s="485" t="s">
        <v>94</v>
      </c>
      <c r="C173" s="485"/>
      <c r="D173" s="485"/>
      <c r="E173" s="485"/>
      <c r="F173" s="485"/>
      <c r="G173" s="485"/>
      <c r="H173" s="485"/>
      <c r="I173" s="485"/>
      <c r="J173" s="485"/>
      <c r="K173" s="1346"/>
      <c r="L173" s="1346"/>
      <c r="M173" s="481"/>
    </row>
    <row r="174" spans="1:13" ht="15.75" hidden="1">
      <c r="A174" s="988" t="s">
        <v>71</v>
      </c>
      <c r="B174" s="989"/>
      <c r="C174" s="1344" t="s">
        <v>38</v>
      </c>
      <c r="D174" s="1350" t="s">
        <v>339</v>
      </c>
      <c r="E174" s="1350"/>
      <c r="F174" s="1350"/>
      <c r="G174" s="1350"/>
      <c r="H174" s="1350"/>
      <c r="I174" s="1350"/>
      <c r="J174" s="1350"/>
      <c r="K174" s="1350"/>
      <c r="L174" s="1350"/>
      <c r="M174" s="484"/>
    </row>
    <row r="175" spans="1:13" ht="15.75" hidden="1">
      <c r="A175" s="990"/>
      <c r="B175" s="991"/>
      <c r="C175" s="1344"/>
      <c r="D175" s="1351" t="s">
        <v>207</v>
      </c>
      <c r="E175" s="1352"/>
      <c r="F175" s="1352"/>
      <c r="G175" s="1352"/>
      <c r="H175" s="1352"/>
      <c r="I175" s="1352"/>
      <c r="J175" s="1353"/>
      <c r="K175" s="1354" t="s">
        <v>208</v>
      </c>
      <c r="L175" s="1354" t="s">
        <v>209</v>
      </c>
      <c r="M175" s="481"/>
    </row>
    <row r="176" spans="1:13" ht="15.75" hidden="1">
      <c r="A176" s="990"/>
      <c r="B176" s="991"/>
      <c r="C176" s="1344"/>
      <c r="D176" s="1345" t="s">
        <v>37</v>
      </c>
      <c r="E176" s="1347" t="s">
        <v>7</v>
      </c>
      <c r="F176" s="1348"/>
      <c r="G176" s="1348"/>
      <c r="H176" s="1348"/>
      <c r="I176" s="1348"/>
      <c r="J176" s="1349"/>
      <c r="K176" s="1355"/>
      <c r="L176" s="1357"/>
      <c r="M176" s="481"/>
    </row>
    <row r="177" spans="1:16" ht="15.75" hidden="1">
      <c r="A177" s="1365"/>
      <c r="B177" s="1366"/>
      <c r="C177" s="1344"/>
      <c r="D177" s="1345"/>
      <c r="E177" s="487" t="s">
        <v>210</v>
      </c>
      <c r="F177" s="487" t="s">
        <v>211</v>
      </c>
      <c r="G177" s="487" t="s">
        <v>212</v>
      </c>
      <c r="H177" s="487" t="s">
        <v>213</v>
      </c>
      <c r="I177" s="487" t="s">
        <v>346</v>
      </c>
      <c r="J177" s="487" t="s">
        <v>214</v>
      </c>
      <c r="K177" s="1356"/>
      <c r="L177" s="1358"/>
      <c r="M177" s="1339" t="s">
        <v>502</v>
      </c>
      <c r="N177" s="1339"/>
      <c r="O177" s="1339"/>
      <c r="P177" s="1339"/>
    </row>
    <row r="178" spans="1:16" ht="15" hidden="1">
      <c r="A178" s="1340" t="s">
        <v>6</v>
      </c>
      <c r="B178" s="1341"/>
      <c r="C178" s="488">
        <v>1</v>
      </c>
      <c r="D178" s="489">
        <v>2</v>
      </c>
      <c r="E178" s="488">
        <v>3</v>
      </c>
      <c r="F178" s="489">
        <v>4</v>
      </c>
      <c r="G178" s="488">
        <v>5</v>
      </c>
      <c r="H178" s="489">
        <v>6</v>
      </c>
      <c r="I178" s="488">
        <v>7</v>
      </c>
      <c r="J178" s="489">
        <v>8</v>
      </c>
      <c r="K178" s="488">
        <v>9</v>
      </c>
      <c r="L178" s="489">
        <v>10</v>
      </c>
      <c r="M178" s="490" t="s">
        <v>503</v>
      </c>
      <c r="N178" s="491" t="s">
        <v>506</v>
      </c>
      <c r="O178" s="491" t="s">
        <v>504</v>
      </c>
      <c r="P178" s="491" t="s">
        <v>505</v>
      </c>
    </row>
    <row r="179" spans="1:16" ht="24.75" customHeight="1" hidden="1">
      <c r="A179" s="429" t="s">
        <v>0</v>
      </c>
      <c r="B179" s="430" t="s">
        <v>131</v>
      </c>
      <c r="C179" s="404">
        <f>C180+C181</f>
        <v>18825447</v>
      </c>
      <c r="D179" s="404">
        <f aca="true" t="shared" si="35" ref="D179:L179">D180+D181</f>
        <v>2403583</v>
      </c>
      <c r="E179" s="404">
        <f t="shared" si="35"/>
        <v>1170412</v>
      </c>
      <c r="F179" s="404">
        <f t="shared" si="35"/>
        <v>0</v>
      </c>
      <c r="G179" s="404">
        <f t="shared" si="35"/>
        <v>131438</v>
      </c>
      <c r="H179" s="404">
        <f t="shared" si="35"/>
        <v>651569</v>
      </c>
      <c r="I179" s="404">
        <f t="shared" si="35"/>
        <v>276284</v>
      </c>
      <c r="J179" s="404">
        <f t="shared" si="35"/>
        <v>173880</v>
      </c>
      <c r="K179" s="404">
        <f t="shared" si="35"/>
        <v>2849581</v>
      </c>
      <c r="L179" s="404">
        <f t="shared" si="35"/>
        <v>13572283</v>
      </c>
      <c r="M179" s="404" t="e">
        <f>'03'!#REF!+'04'!#REF!</f>
        <v>#REF!</v>
      </c>
      <c r="N179" s="404" t="e">
        <f>C179-M179</f>
        <v>#REF!</v>
      </c>
      <c r="O179" s="404" t="e">
        <f>'07'!#REF!</f>
        <v>#REF!</v>
      </c>
      <c r="P179" s="404" t="e">
        <f>C179-O179</f>
        <v>#REF!</v>
      </c>
    </row>
    <row r="180" spans="1:16" ht="24.75" customHeight="1" hidden="1">
      <c r="A180" s="432">
        <v>1</v>
      </c>
      <c r="B180" s="433" t="s">
        <v>132</v>
      </c>
      <c r="C180" s="404">
        <f>D180+K180+L180</f>
        <v>6020000</v>
      </c>
      <c r="D180" s="404">
        <f>E180+F180+G180+H180+I180+J180</f>
        <v>1917964</v>
      </c>
      <c r="E180" s="409">
        <v>885923</v>
      </c>
      <c r="F180" s="409">
        <v>0</v>
      </c>
      <c r="G180" s="409">
        <v>131438</v>
      </c>
      <c r="H180" s="409">
        <v>649319</v>
      </c>
      <c r="I180" s="409">
        <v>251284</v>
      </c>
      <c r="J180" s="409">
        <v>0</v>
      </c>
      <c r="K180" s="409">
        <v>442933</v>
      </c>
      <c r="L180" s="409">
        <v>3659103</v>
      </c>
      <c r="M180" s="409" t="e">
        <f>'03'!#REF!+'04'!#REF!</f>
        <v>#REF!</v>
      </c>
      <c r="N180" s="409" t="e">
        <f aca="true" t="shared" si="36" ref="N180:N194">C180-M180</f>
        <v>#REF!</v>
      </c>
      <c r="O180" s="409" t="e">
        <f>'07'!#REF!</f>
        <v>#REF!</v>
      </c>
      <c r="P180" s="409" t="e">
        <f aca="true" t="shared" si="37" ref="P180:P194">C180-O180</f>
        <v>#REF!</v>
      </c>
    </row>
    <row r="181" spans="1:16" ht="24.75" customHeight="1" hidden="1">
      <c r="A181" s="432">
        <v>2</v>
      </c>
      <c r="B181" s="433" t="s">
        <v>133</v>
      </c>
      <c r="C181" s="404">
        <f>D181+K181+L181</f>
        <v>12805447</v>
      </c>
      <c r="D181" s="404">
        <f>E181+F181+G181+H181+I181+J181</f>
        <v>485619</v>
      </c>
      <c r="E181" s="409">
        <v>284489</v>
      </c>
      <c r="F181" s="409">
        <v>0</v>
      </c>
      <c r="G181" s="409">
        <v>0</v>
      </c>
      <c r="H181" s="409">
        <v>2250</v>
      </c>
      <c r="I181" s="409">
        <v>25000</v>
      </c>
      <c r="J181" s="409">
        <v>173880</v>
      </c>
      <c r="K181" s="409">
        <v>2406648</v>
      </c>
      <c r="L181" s="409">
        <v>9913180</v>
      </c>
      <c r="M181" s="409" t="e">
        <f>'03'!#REF!+'04'!#REF!</f>
        <v>#REF!</v>
      </c>
      <c r="N181" s="409" t="e">
        <f t="shared" si="36"/>
        <v>#REF!</v>
      </c>
      <c r="O181" s="409" t="e">
        <f>'07'!#REF!</f>
        <v>#REF!</v>
      </c>
      <c r="P181" s="409" t="e">
        <f t="shared" si="37"/>
        <v>#REF!</v>
      </c>
    </row>
    <row r="182" spans="1:16" ht="24.75" customHeight="1" hidden="1">
      <c r="A182" s="394" t="s">
        <v>1</v>
      </c>
      <c r="B182" s="395" t="s">
        <v>134</v>
      </c>
      <c r="C182" s="404">
        <f>D182+K182+L182</f>
        <v>111980</v>
      </c>
      <c r="D182" s="404">
        <f>E182+F182+G182+H182+I182+J182</f>
        <v>10580</v>
      </c>
      <c r="E182" s="409">
        <v>10580</v>
      </c>
      <c r="F182" s="409">
        <v>0</v>
      </c>
      <c r="G182" s="409">
        <v>0</v>
      </c>
      <c r="H182" s="409">
        <v>0</v>
      </c>
      <c r="I182" s="409">
        <v>0</v>
      </c>
      <c r="J182" s="409">
        <v>0</v>
      </c>
      <c r="K182" s="409">
        <v>0</v>
      </c>
      <c r="L182" s="409">
        <v>101400</v>
      </c>
      <c r="M182" s="409" t="e">
        <f>'03'!#REF!+'04'!#REF!</f>
        <v>#REF!</v>
      </c>
      <c r="N182" s="409" t="e">
        <f t="shared" si="36"/>
        <v>#REF!</v>
      </c>
      <c r="O182" s="409" t="e">
        <f>'07'!#REF!</f>
        <v>#REF!</v>
      </c>
      <c r="P182" s="409" t="e">
        <f t="shared" si="37"/>
        <v>#REF!</v>
      </c>
    </row>
    <row r="183" spans="1:16" ht="24.75" customHeight="1" hidden="1">
      <c r="A183" s="394" t="s">
        <v>9</v>
      </c>
      <c r="B183" s="395" t="s">
        <v>135</v>
      </c>
      <c r="C183" s="404">
        <f>D183+K183+L183</f>
        <v>0</v>
      </c>
      <c r="D183" s="404">
        <f>E183+F183+G183+H183+I183+J183</f>
        <v>0</v>
      </c>
      <c r="E183" s="409">
        <v>0</v>
      </c>
      <c r="F183" s="409">
        <v>0</v>
      </c>
      <c r="G183" s="409">
        <v>0</v>
      </c>
      <c r="H183" s="409">
        <v>0</v>
      </c>
      <c r="I183" s="409">
        <v>0</v>
      </c>
      <c r="J183" s="409">
        <v>0</v>
      </c>
      <c r="K183" s="409">
        <v>0</v>
      </c>
      <c r="L183" s="409">
        <v>0</v>
      </c>
      <c r="M183" s="409" t="e">
        <f>'03'!#REF!+'04'!#REF!</f>
        <v>#REF!</v>
      </c>
      <c r="N183" s="409" t="e">
        <f t="shared" si="36"/>
        <v>#REF!</v>
      </c>
      <c r="O183" s="409" t="e">
        <f>'07'!#REF!</f>
        <v>#REF!</v>
      </c>
      <c r="P183" s="409" t="e">
        <f t="shared" si="37"/>
        <v>#REF!</v>
      </c>
    </row>
    <row r="184" spans="1:16" ht="24.75" customHeight="1" hidden="1">
      <c r="A184" s="394" t="s">
        <v>136</v>
      </c>
      <c r="B184" s="395" t="s">
        <v>137</v>
      </c>
      <c r="C184" s="404">
        <f>C185+C194</f>
        <v>18713467</v>
      </c>
      <c r="D184" s="404">
        <f aca="true" t="shared" si="38" ref="D184:L184">D185+D194</f>
        <v>2393003</v>
      </c>
      <c r="E184" s="404">
        <f t="shared" si="38"/>
        <v>1159832</v>
      </c>
      <c r="F184" s="404">
        <f t="shared" si="38"/>
        <v>0</v>
      </c>
      <c r="G184" s="404">
        <f t="shared" si="38"/>
        <v>131438</v>
      </c>
      <c r="H184" s="404">
        <f t="shared" si="38"/>
        <v>651569</v>
      </c>
      <c r="I184" s="404">
        <f t="shared" si="38"/>
        <v>276284</v>
      </c>
      <c r="J184" s="404">
        <f t="shared" si="38"/>
        <v>173880</v>
      </c>
      <c r="K184" s="404">
        <f t="shared" si="38"/>
        <v>2849581</v>
      </c>
      <c r="L184" s="404">
        <f t="shared" si="38"/>
        <v>13470883</v>
      </c>
      <c r="M184" s="404" t="e">
        <f>'03'!#REF!+'04'!#REF!</f>
        <v>#REF!</v>
      </c>
      <c r="N184" s="404" t="e">
        <f t="shared" si="36"/>
        <v>#REF!</v>
      </c>
      <c r="O184" s="404" t="e">
        <f>'07'!#REF!</f>
        <v>#REF!</v>
      </c>
      <c r="P184" s="404" t="e">
        <f t="shared" si="37"/>
        <v>#REF!</v>
      </c>
    </row>
    <row r="185" spans="1:16" ht="24.75" customHeight="1" hidden="1">
      <c r="A185" s="394" t="s">
        <v>52</v>
      </c>
      <c r="B185" s="434" t="s">
        <v>138</v>
      </c>
      <c r="C185" s="404">
        <f>SUM(C186:C193)</f>
        <v>16624101</v>
      </c>
      <c r="D185" s="404">
        <f aca="true" t="shared" si="39" ref="D185:L185">SUM(D186:D193)</f>
        <v>670472</v>
      </c>
      <c r="E185" s="404">
        <f t="shared" si="39"/>
        <v>468342</v>
      </c>
      <c r="F185" s="404">
        <f t="shared" si="39"/>
        <v>0</v>
      </c>
      <c r="G185" s="404">
        <f t="shared" si="39"/>
        <v>1000</v>
      </c>
      <c r="H185" s="404">
        <f t="shared" si="39"/>
        <v>2250</v>
      </c>
      <c r="I185" s="404">
        <f t="shared" si="39"/>
        <v>25000</v>
      </c>
      <c r="J185" s="404">
        <f t="shared" si="39"/>
        <v>173880</v>
      </c>
      <c r="K185" s="404">
        <f t="shared" si="39"/>
        <v>2849581</v>
      </c>
      <c r="L185" s="404">
        <f t="shared" si="39"/>
        <v>13104048</v>
      </c>
      <c r="M185" s="404" t="e">
        <f>'03'!#REF!+'04'!#REF!</f>
        <v>#REF!</v>
      </c>
      <c r="N185" s="404" t="e">
        <f t="shared" si="36"/>
        <v>#REF!</v>
      </c>
      <c r="O185" s="404" t="e">
        <f>'07'!#REF!</f>
        <v>#REF!</v>
      </c>
      <c r="P185" s="404" t="e">
        <f t="shared" si="37"/>
        <v>#REF!</v>
      </c>
    </row>
    <row r="186" spans="1:16" ht="24.75" customHeight="1" hidden="1">
      <c r="A186" s="432" t="s">
        <v>54</v>
      </c>
      <c r="B186" s="433" t="s">
        <v>139</v>
      </c>
      <c r="C186" s="404">
        <f aca="true" t="shared" si="40" ref="C186:C194">D186+K186+L186</f>
        <v>2436657</v>
      </c>
      <c r="D186" s="404">
        <f aca="true" t="shared" si="41" ref="D186:D194">E186+F186+G186+H186+I186+J186</f>
        <v>272204</v>
      </c>
      <c r="E186" s="409">
        <v>124700</v>
      </c>
      <c r="F186" s="409">
        <v>0</v>
      </c>
      <c r="G186" s="409">
        <v>1000</v>
      </c>
      <c r="H186" s="409">
        <v>2250</v>
      </c>
      <c r="I186" s="409">
        <v>5000</v>
      </c>
      <c r="J186" s="409">
        <v>139254</v>
      </c>
      <c r="K186" s="409">
        <v>34708</v>
      </c>
      <c r="L186" s="409">
        <v>2129745</v>
      </c>
      <c r="M186" s="409" t="e">
        <f>'03'!#REF!+'04'!#REF!</f>
        <v>#REF!</v>
      </c>
      <c r="N186" s="409" t="e">
        <f t="shared" si="36"/>
        <v>#REF!</v>
      </c>
      <c r="O186" s="409" t="e">
        <f>'07'!#REF!</f>
        <v>#REF!</v>
      </c>
      <c r="P186" s="409" t="e">
        <f t="shared" si="37"/>
        <v>#REF!</v>
      </c>
    </row>
    <row r="187" spans="1:16" ht="24.75" customHeight="1" hidden="1">
      <c r="A187" s="432" t="s">
        <v>55</v>
      </c>
      <c r="B187" s="433" t="s">
        <v>140</v>
      </c>
      <c r="C187" s="404">
        <f t="shared" si="40"/>
        <v>418123</v>
      </c>
      <c r="D187" s="404">
        <f t="shared" si="41"/>
        <v>200</v>
      </c>
      <c r="E187" s="409">
        <v>200</v>
      </c>
      <c r="F187" s="409">
        <v>0</v>
      </c>
      <c r="G187" s="409">
        <v>0</v>
      </c>
      <c r="H187" s="409">
        <v>0</v>
      </c>
      <c r="I187" s="409">
        <v>0</v>
      </c>
      <c r="J187" s="409">
        <v>0</v>
      </c>
      <c r="K187" s="409">
        <v>0</v>
      </c>
      <c r="L187" s="409">
        <v>417923</v>
      </c>
      <c r="M187" s="409" t="e">
        <f>'03'!#REF!+'04'!#REF!</f>
        <v>#REF!</v>
      </c>
      <c r="N187" s="409" t="e">
        <f t="shared" si="36"/>
        <v>#REF!</v>
      </c>
      <c r="O187" s="409" t="e">
        <f>'07'!#REF!</f>
        <v>#REF!</v>
      </c>
      <c r="P187" s="409" t="e">
        <f t="shared" si="37"/>
        <v>#REF!</v>
      </c>
    </row>
    <row r="188" spans="1:16" ht="24.75" customHeight="1" hidden="1">
      <c r="A188" s="432" t="s">
        <v>141</v>
      </c>
      <c r="B188" s="433" t="s">
        <v>202</v>
      </c>
      <c r="C188" s="404">
        <f t="shared" si="40"/>
        <v>0</v>
      </c>
      <c r="D188" s="404">
        <f t="shared" si="41"/>
        <v>0</v>
      </c>
      <c r="E188" s="409">
        <v>0</v>
      </c>
      <c r="F188" s="409">
        <v>0</v>
      </c>
      <c r="G188" s="409">
        <v>0</v>
      </c>
      <c r="H188" s="409">
        <v>0</v>
      </c>
      <c r="I188" s="409">
        <v>0</v>
      </c>
      <c r="J188" s="409">
        <v>0</v>
      </c>
      <c r="K188" s="409">
        <v>0</v>
      </c>
      <c r="L188" s="409">
        <v>0</v>
      </c>
      <c r="M188" s="409" t="e">
        <f>'03'!#REF!</f>
        <v>#REF!</v>
      </c>
      <c r="N188" s="409" t="e">
        <f t="shared" si="36"/>
        <v>#REF!</v>
      </c>
      <c r="O188" s="409" t="e">
        <f>'07'!#REF!</f>
        <v>#REF!</v>
      </c>
      <c r="P188" s="409" t="e">
        <f t="shared" si="37"/>
        <v>#REF!</v>
      </c>
    </row>
    <row r="189" spans="1:16" ht="24.75" customHeight="1" hidden="1">
      <c r="A189" s="432" t="s">
        <v>143</v>
      </c>
      <c r="B189" s="433" t="s">
        <v>142</v>
      </c>
      <c r="C189" s="404">
        <f t="shared" si="40"/>
        <v>13654985</v>
      </c>
      <c r="D189" s="404">
        <f t="shared" si="41"/>
        <v>398068</v>
      </c>
      <c r="E189" s="409">
        <v>343442</v>
      </c>
      <c r="F189" s="409">
        <v>0</v>
      </c>
      <c r="G189" s="409">
        <v>0</v>
      </c>
      <c r="H189" s="409">
        <v>0</v>
      </c>
      <c r="I189" s="409">
        <v>20000</v>
      </c>
      <c r="J189" s="409">
        <v>34626</v>
      </c>
      <c r="K189" s="409">
        <v>2814873</v>
      </c>
      <c r="L189" s="409">
        <v>10442044</v>
      </c>
      <c r="M189" s="409" t="e">
        <f>'03'!#REF!+'04'!#REF!</f>
        <v>#REF!</v>
      </c>
      <c r="N189" s="409" t="e">
        <f t="shared" si="36"/>
        <v>#REF!</v>
      </c>
      <c r="O189" s="409" t="e">
        <f>'07'!#REF!</f>
        <v>#REF!</v>
      </c>
      <c r="P189" s="409" t="e">
        <f t="shared" si="37"/>
        <v>#REF!</v>
      </c>
    </row>
    <row r="190" spans="1:16" ht="24.75" customHeight="1" hidden="1">
      <c r="A190" s="432" t="s">
        <v>145</v>
      </c>
      <c r="B190" s="433" t="s">
        <v>144</v>
      </c>
      <c r="C190" s="404">
        <f t="shared" si="40"/>
        <v>0</v>
      </c>
      <c r="D190" s="404">
        <f t="shared" si="41"/>
        <v>0</v>
      </c>
      <c r="E190" s="409">
        <v>0</v>
      </c>
      <c r="F190" s="409">
        <v>0</v>
      </c>
      <c r="G190" s="409">
        <v>0</v>
      </c>
      <c r="H190" s="409">
        <v>0</v>
      </c>
      <c r="I190" s="409">
        <v>0</v>
      </c>
      <c r="J190" s="409">
        <v>0</v>
      </c>
      <c r="K190" s="409">
        <v>0</v>
      </c>
      <c r="L190" s="409">
        <v>0</v>
      </c>
      <c r="M190" s="409" t="e">
        <f>'03'!#REF!+'04'!#REF!</f>
        <v>#REF!</v>
      </c>
      <c r="N190" s="409" t="e">
        <f t="shared" si="36"/>
        <v>#REF!</v>
      </c>
      <c r="O190" s="409" t="e">
        <f>'07'!#REF!</f>
        <v>#REF!</v>
      </c>
      <c r="P190" s="409" t="e">
        <f t="shared" si="37"/>
        <v>#REF!</v>
      </c>
    </row>
    <row r="191" spans="1:16" ht="24.75" customHeight="1" hidden="1">
      <c r="A191" s="432" t="s">
        <v>147</v>
      </c>
      <c r="B191" s="433" t="s">
        <v>146</v>
      </c>
      <c r="C191" s="404">
        <f t="shared" si="40"/>
        <v>0</v>
      </c>
      <c r="D191" s="404">
        <f t="shared" si="41"/>
        <v>0</v>
      </c>
      <c r="E191" s="409">
        <v>0</v>
      </c>
      <c r="F191" s="409">
        <v>0</v>
      </c>
      <c r="G191" s="409">
        <v>0</v>
      </c>
      <c r="H191" s="409">
        <v>0</v>
      </c>
      <c r="I191" s="409">
        <v>0</v>
      </c>
      <c r="J191" s="409">
        <v>0</v>
      </c>
      <c r="K191" s="409">
        <v>0</v>
      </c>
      <c r="L191" s="409">
        <v>0</v>
      </c>
      <c r="M191" s="409" t="e">
        <f>'03'!#REF!+'04'!#REF!</f>
        <v>#REF!</v>
      </c>
      <c r="N191" s="409" t="e">
        <f t="shared" si="36"/>
        <v>#REF!</v>
      </c>
      <c r="O191" s="409" t="e">
        <f>'07'!#REF!</f>
        <v>#REF!</v>
      </c>
      <c r="P191" s="409" t="e">
        <f t="shared" si="37"/>
        <v>#REF!</v>
      </c>
    </row>
    <row r="192" spans="1:16" ht="24.75" customHeight="1" hidden="1">
      <c r="A192" s="432" t="s">
        <v>149</v>
      </c>
      <c r="B192" s="435" t="s">
        <v>148</v>
      </c>
      <c r="C192" s="404">
        <f t="shared" si="40"/>
        <v>0</v>
      </c>
      <c r="D192" s="404">
        <f t="shared" si="41"/>
        <v>0</v>
      </c>
      <c r="E192" s="409">
        <v>0</v>
      </c>
      <c r="F192" s="409">
        <v>0</v>
      </c>
      <c r="G192" s="409">
        <v>0</v>
      </c>
      <c r="H192" s="409">
        <v>0</v>
      </c>
      <c r="I192" s="409">
        <v>0</v>
      </c>
      <c r="J192" s="409">
        <v>0</v>
      </c>
      <c r="K192" s="409">
        <v>0</v>
      </c>
      <c r="L192" s="409">
        <v>0</v>
      </c>
      <c r="M192" s="409" t="e">
        <f>'03'!#REF!+'04'!#REF!</f>
        <v>#REF!</v>
      </c>
      <c r="N192" s="409" t="e">
        <f t="shared" si="36"/>
        <v>#REF!</v>
      </c>
      <c r="O192" s="409" t="e">
        <f>'07'!#REF!</f>
        <v>#REF!</v>
      </c>
      <c r="P192" s="409" t="e">
        <f t="shared" si="37"/>
        <v>#REF!</v>
      </c>
    </row>
    <row r="193" spans="1:16" ht="24.75" customHeight="1" hidden="1">
      <c r="A193" s="432" t="s">
        <v>186</v>
      </c>
      <c r="B193" s="433" t="s">
        <v>150</v>
      </c>
      <c r="C193" s="404">
        <f t="shared" si="40"/>
        <v>114336</v>
      </c>
      <c r="D193" s="404">
        <f t="shared" si="41"/>
        <v>0</v>
      </c>
      <c r="E193" s="409">
        <v>0</v>
      </c>
      <c r="F193" s="409">
        <v>0</v>
      </c>
      <c r="G193" s="409">
        <v>0</v>
      </c>
      <c r="H193" s="409">
        <v>0</v>
      </c>
      <c r="I193" s="409">
        <v>0</v>
      </c>
      <c r="J193" s="409">
        <v>0</v>
      </c>
      <c r="K193" s="409">
        <v>0</v>
      </c>
      <c r="L193" s="409">
        <v>114336</v>
      </c>
      <c r="M193" s="409" t="e">
        <f>'03'!#REF!+'04'!#REF!</f>
        <v>#REF!</v>
      </c>
      <c r="N193" s="409" t="e">
        <f t="shared" si="36"/>
        <v>#REF!</v>
      </c>
      <c r="O193" s="409" t="e">
        <f>'07'!#REF!</f>
        <v>#REF!</v>
      </c>
      <c r="P193" s="409" t="e">
        <f t="shared" si="37"/>
        <v>#REF!</v>
      </c>
    </row>
    <row r="194" spans="1:16" ht="24.75" customHeight="1" hidden="1">
      <c r="A194" s="394" t="s">
        <v>53</v>
      </c>
      <c r="B194" s="395" t="s">
        <v>151</v>
      </c>
      <c r="C194" s="404">
        <f t="shared" si="40"/>
        <v>2089366</v>
      </c>
      <c r="D194" s="404">
        <f t="shared" si="41"/>
        <v>1722531</v>
      </c>
      <c r="E194" s="409">
        <v>691490</v>
      </c>
      <c r="F194" s="409">
        <v>0</v>
      </c>
      <c r="G194" s="409">
        <v>130438</v>
      </c>
      <c r="H194" s="409">
        <v>649319</v>
      </c>
      <c r="I194" s="409">
        <v>251284</v>
      </c>
      <c r="J194" s="409">
        <v>0</v>
      </c>
      <c r="K194" s="409">
        <v>0</v>
      </c>
      <c r="L194" s="409">
        <v>366835</v>
      </c>
      <c r="M194" s="404" t="e">
        <f>'03'!#REF!+'04'!#REF!</f>
        <v>#REF!</v>
      </c>
      <c r="N194" s="404" t="e">
        <f t="shared" si="36"/>
        <v>#REF!</v>
      </c>
      <c r="O194" s="404" t="e">
        <f>'07'!#REF!</f>
        <v>#REF!</v>
      </c>
      <c r="P194" s="404" t="e">
        <f t="shared" si="37"/>
        <v>#REF!</v>
      </c>
    </row>
    <row r="195" spans="1:16" ht="24.75" customHeight="1" hidden="1">
      <c r="A195" s="467" t="s">
        <v>76</v>
      </c>
      <c r="B195" s="495" t="s">
        <v>215</v>
      </c>
      <c r="C195" s="479">
        <f>(C186+C187+C188)/C185</f>
        <v>0.17172537630756696</v>
      </c>
      <c r="D195" s="396">
        <f aca="true" t="shared" si="42" ref="D195:L195">(D186+D187+D188)/D185</f>
        <v>0.40628691429321434</v>
      </c>
      <c r="E195" s="415">
        <f t="shared" si="42"/>
        <v>0.2666854563545443</v>
      </c>
      <c r="F195" s="415" t="e">
        <f t="shared" si="42"/>
        <v>#DIV/0!</v>
      </c>
      <c r="G195" s="415">
        <f t="shared" si="42"/>
        <v>1</v>
      </c>
      <c r="H195" s="415">
        <f t="shared" si="42"/>
        <v>1</v>
      </c>
      <c r="I195" s="415">
        <f t="shared" si="42"/>
        <v>0.2</v>
      </c>
      <c r="J195" s="415">
        <f t="shared" si="42"/>
        <v>0.8008626639061421</v>
      </c>
      <c r="K195" s="415">
        <f t="shared" si="42"/>
        <v>0.012180036293055014</v>
      </c>
      <c r="L195" s="415">
        <f t="shared" si="42"/>
        <v>0.19441839651381007</v>
      </c>
      <c r="M195" s="426"/>
      <c r="N195" s="496"/>
      <c r="O195" s="496"/>
      <c r="P195" s="496"/>
    </row>
    <row r="196" spans="1:16" ht="17.25" hidden="1">
      <c r="A196" s="1342" t="s">
        <v>500</v>
      </c>
      <c r="B196" s="1342"/>
      <c r="C196" s="409">
        <f>C179-C182-C183-C184</f>
        <v>0</v>
      </c>
      <c r="D196" s="409">
        <f aca="true" t="shared" si="43" ref="D196:L196">D179-D182-D183-D184</f>
        <v>0</v>
      </c>
      <c r="E196" s="409">
        <f t="shared" si="43"/>
        <v>0</v>
      </c>
      <c r="F196" s="409">
        <f t="shared" si="43"/>
        <v>0</v>
      </c>
      <c r="G196" s="409">
        <f t="shared" si="43"/>
        <v>0</v>
      </c>
      <c r="H196" s="409">
        <f t="shared" si="43"/>
        <v>0</v>
      </c>
      <c r="I196" s="409">
        <f t="shared" si="43"/>
        <v>0</v>
      </c>
      <c r="J196" s="409">
        <f t="shared" si="43"/>
        <v>0</v>
      </c>
      <c r="K196" s="409">
        <f t="shared" si="43"/>
        <v>0</v>
      </c>
      <c r="L196" s="409">
        <f t="shared" si="43"/>
        <v>0</v>
      </c>
      <c r="M196" s="426"/>
      <c r="N196" s="496"/>
      <c r="O196" s="496"/>
      <c r="P196" s="496"/>
    </row>
    <row r="197" spans="1:16" ht="17.25" hidden="1">
      <c r="A197" s="1337" t="s">
        <v>501</v>
      </c>
      <c r="B197" s="1337"/>
      <c r="C197" s="409">
        <f>C184-C185-C194</f>
        <v>0</v>
      </c>
      <c r="D197" s="409">
        <f aca="true" t="shared" si="44" ref="D197:L197">D184-D185-D194</f>
        <v>0</v>
      </c>
      <c r="E197" s="409">
        <f t="shared" si="44"/>
        <v>0</v>
      </c>
      <c r="F197" s="409">
        <f t="shared" si="44"/>
        <v>0</v>
      </c>
      <c r="G197" s="409">
        <f t="shared" si="44"/>
        <v>0</v>
      </c>
      <c r="H197" s="409">
        <f t="shared" si="44"/>
        <v>0</v>
      </c>
      <c r="I197" s="409">
        <f t="shared" si="44"/>
        <v>0</v>
      </c>
      <c r="J197" s="409">
        <f t="shared" si="44"/>
        <v>0</v>
      </c>
      <c r="K197" s="409">
        <f t="shared" si="44"/>
        <v>0</v>
      </c>
      <c r="L197" s="409">
        <f t="shared" si="44"/>
        <v>0</v>
      </c>
      <c r="M197" s="426"/>
      <c r="N197" s="496"/>
      <c r="O197" s="496"/>
      <c r="P197" s="496"/>
    </row>
    <row r="198" spans="1:16" ht="18.75" hidden="1">
      <c r="A198" s="481"/>
      <c r="B198" s="497" t="s">
        <v>521</v>
      </c>
      <c r="C198" s="497"/>
      <c r="D198" s="470"/>
      <c r="E198" s="470"/>
      <c r="F198" s="470"/>
      <c r="G198" s="1334" t="s">
        <v>521</v>
      </c>
      <c r="H198" s="1334"/>
      <c r="I198" s="1334"/>
      <c r="J198" s="1334"/>
      <c r="K198" s="1334"/>
      <c r="L198" s="1334"/>
      <c r="M198" s="484"/>
      <c r="N198" s="484"/>
      <c r="O198" s="484"/>
      <c r="P198" s="484"/>
    </row>
    <row r="199" spans="1:16" ht="18.75" hidden="1">
      <c r="A199" s="1335" t="s">
        <v>4</v>
      </c>
      <c r="B199" s="1335"/>
      <c r="C199" s="1335"/>
      <c r="D199" s="1335"/>
      <c r="E199" s="470"/>
      <c r="F199" s="470"/>
      <c r="G199" s="498"/>
      <c r="H199" s="1336" t="s">
        <v>522</v>
      </c>
      <c r="I199" s="1336"/>
      <c r="J199" s="1336"/>
      <c r="K199" s="1336"/>
      <c r="L199" s="1336"/>
      <c r="M199" s="484"/>
      <c r="N199" s="484"/>
      <c r="O199" s="484"/>
      <c r="P199" s="484"/>
    </row>
    <row r="200" ht="15" hidden="1"/>
    <row r="201" ht="15" hidden="1"/>
    <row r="202" ht="15" hidden="1"/>
    <row r="203" ht="15" hidden="1"/>
    <row r="204" ht="15" hidden="1"/>
    <row r="205" ht="15" hidden="1"/>
    <row r="206" ht="15" hidden="1"/>
    <row r="207" ht="15" hidden="1"/>
    <row r="208" ht="15" hidden="1"/>
    <row r="209" spans="1:13" ht="16.5" hidden="1">
      <c r="A209" s="1359" t="s">
        <v>33</v>
      </c>
      <c r="B209" s="1360"/>
      <c r="C209" s="480"/>
      <c r="D209" s="1361" t="s">
        <v>79</v>
      </c>
      <c r="E209" s="1361"/>
      <c r="F209" s="1361"/>
      <c r="G209" s="1361"/>
      <c r="H209" s="1361"/>
      <c r="I209" s="1361"/>
      <c r="J209" s="1361"/>
      <c r="K209" s="1362"/>
      <c r="L209" s="1362"/>
      <c r="M209" s="484"/>
    </row>
    <row r="210" spans="1:13" ht="16.5" hidden="1">
      <c r="A210" s="1327" t="s">
        <v>344</v>
      </c>
      <c r="B210" s="1327"/>
      <c r="C210" s="1327"/>
      <c r="D210" s="1361" t="s">
        <v>216</v>
      </c>
      <c r="E210" s="1361"/>
      <c r="F210" s="1361"/>
      <c r="G210" s="1361"/>
      <c r="H210" s="1361"/>
      <c r="I210" s="1361"/>
      <c r="J210" s="1361"/>
      <c r="K210" s="1363" t="s">
        <v>511</v>
      </c>
      <c r="L210" s="1363"/>
      <c r="M210" s="481"/>
    </row>
    <row r="211" spans="1:13" ht="16.5" hidden="1">
      <c r="A211" s="1327" t="s">
        <v>345</v>
      </c>
      <c r="B211" s="1327"/>
      <c r="C211" s="416"/>
      <c r="D211" s="1364" t="s">
        <v>11</v>
      </c>
      <c r="E211" s="1364"/>
      <c r="F211" s="1364"/>
      <c r="G211" s="1364"/>
      <c r="H211" s="1364"/>
      <c r="I211" s="1364"/>
      <c r="J211" s="1364"/>
      <c r="K211" s="1362"/>
      <c r="L211" s="1362"/>
      <c r="M211" s="484"/>
    </row>
    <row r="212" spans="1:13" ht="15.75" hidden="1">
      <c r="A212" s="437" t="s">
        <v>119</v>
      </c>
      <c r="B212" s="437"/>
      <c r="C212" s="422"/>
      <c r="D212" s="485"/>
      <c r="E212" s="485"/>
      <c r="F212" s="486"/>
      <c r="G212" s="486"/>
      <c r="H212" s="486"/>
      <c r="I212" s="486"/>
      <c r="J212" s="486"/>
      <c r="K212" s="1343"/>
      <c r="L212" s="1343"/>
      <c r="M212" s="481"/>
    </row>
    <row r="213" spans="1:13" ht="15.75" hidden="1">
      <c r="A213" s="485"/>
      <c r="B213" s="485" t="s">
        <v>94</v>
      </c>
      <c r="C213" s="485"/>
      <c r="D213" s="485"/>
      <c r="E213" s="485"/>
      <c r="F213" s="485"/>
      <c r="G213" s="485"/>
      <c r="H213" s="485"/>
      <c r="I213" s="485"/>
      <c r="J213" s="485"/>
      <c r="K213" s="1346"/>
      <c r="L213" s="1346"/>
      <c r="M213" s="481"/>
    </row>
    <row r="214" spans="1:13" ht="15.75" hidden="1">
      <c r="A214" s="988" t="s">
        <v>71</v>
      </c>
      <c r="B214" s="989"/>
      <c r="C214" s="1344" t="s">
        <v>38</v>
      </c>
      <c r="D214" s="1350" t="s">
        <v>339</v>
      </c>
      <c r="E214" s="1350"/>
      <c r="F214" s="1350"/>
      <c r="G214" s="1350"/>
      <c r="H214" s="1350"/>
      <c r="I214" s="1350"/>
      <c r="J214" s="1350"/>
      <c r="K214" s="1350"/>
      <c r="L214" s="1350"/>
      <c r="M214" s="484"/>
    </row>
    <row r="215" spans="1:13" ht="15.75" hidden="1">
      <c r="A215" s="990"/>
      <c r="B215" s="991"/>
      <c r="C215" s="1344"/>
      <c r="D215" s="1351" t="s">
        <v>207</v>
      </c>
      <c r="E215" s="1352"/>
      <c r="F215" s="1352"/>
      <c r="G215" s="1352"/>
      <c r="H215" s="1352"/>
      <c r="I215" s="1352"/>
      <c r="J215" s="1353"/>
      <c r="K215" s="1354" t="s">
        <v>208</v>
      </c>
      <c r="L215" s="1354" t="s">
        <v>209</v>
      </c>
      <c r="M215" s="481"/>
    </row>
    <row r="216" spans="1:13" ht="15.75" hidden="1">
      <c r="A216" s="990"/>
      <c r="B216" s="991"/>
      <c r="C216" s="1344"/>
      <c r="D216" s="1345" t="s">
        <v>37</v>
      </c>
      <c r="E216" s="1347" t="s">
        <v>7</v>
      </c>
      <c r="F216" s="1348"/>
      <c r="G216" s="1348"/>
      <c r="H216" s="1348"/>
      <c r="I216" s="1348"/>
      <c r="J216" s="1349"/>
      <c r="K216" s="1355"/>
      <c r="L216" s="1357"/>
      <c r="M216" s="481"/>
    </row>
    <row r="217" spans="1:16" ht="15.75" hidden="1">
      <c r="A217" s="1365"/>
      <c r="B217" s="1366"/>
      <c r="C217" s="1344"/>
      <c r="D217" s="1345"/>
      <c r="E217" s="487" t="s">
        <v>210</v>
      </c>
      <c r="F217" s="487" t="s">
        <v>211</v>
      </c>
      <c r="G217" s="487" t="s">
        <v>212</v>
      </c>
      <c r="H217" s="487" t="s">
        <v>213</v>
      </c>
      <c r="I217" s="487" t="s">
        <v>346</v>
      </c>
      <c r="J217" s="487" t="s">
        <v>214</v>
      </c>
      <c r="K217" s="1356"/>
      <c r="L217" s="1358"/>
      <c r="M217" s="1339" t="s">
        <v>502</v>
      </c>
      <c r="N217" s="1339"/>
      <c r="O217" s="1339"/>
      <c r="P217" s="1339"/>
    </row>
    <row r="218" spans="1:16" ht="15" hidden="1">
      <c r="A218" s="1340" t="s">
        <v>6</v>
      </c>
      <c r="B218" s="1341"/>
      <c r="C218" s="488">
        <v>1</v>
      </c>
      <c r="D218" s="489">
        <v>2</v>
      </c>
      <c r="E218" s="488">
        <v>3</v>
      </c>
      <c r="F218" s="489">
        <v>4</v>
      </c>
      <c r="G218" s="488">
        <v>5</v>
      </c>
      <c r="H218" s="489">
        <v>6</v>
      </c>
      <c r="I218" s="488">
        <v>7</v>
      </c>
      <c r="J218" s="489">
        <v>8</v>
      </c>
      <c r="K218" s="488">
        <v>9</v>
      </c>
      <c r="L218" s="489">
        <v>10</v>
      </c>
      <c r="M218" s="490" t="s">
        <v>503</v>
      </c>
      <c r="N218" s="491" t="s">
        <v>506</v>
      </c>
      <c r="O218" s="491" t="s">
        <v>504</v>
      </c>
      <c r="P218" s="491" t="s">
        <v>505</v>
      </c>
    </row>
    <row r="219" spans="1:16" ht="24.75" customHeight="1" hidden="1">
      <c r="A219" s="429" t="s">
        <v>0</v>
      </c>
      <c r="B219" s="430" t="s">
        <v>131</v>
      </c>
      <c r="C219" s="404">
        <f>C220+C221</f>
        <v>151317.2</v>
      </c>
      <c r="D219" s="404">
        <f aca="true" t="shared" si="45" ref="D219:L219">D220+D221</f>
        <v>70217.2</v>
      </c>
      <c r="E219" s="404">
        <f t="shared" si="45"/>
        <v>30144.2</v>
      </c>
      <c r="F219" s="404">
        <f t="shared" si="45"/>
        <v>0</v>
      </c>
      <c r="G219" s="404">
        <f t="shared" si="45"/>
        <v>26600</v>
      </c>
      <c r="H219" s="404">
        <f t="shared" si="45"/>
        <v>10300</v>
      </c>
      <c r="I219" s="404">
        <f t="shared" si="45"/>
        <v>0</v>
      </c>
      <c r="J219" s="404">
        <f t="shared" si="45"/>
        <v>3173</v>
      </c>
      <c r="K219" s="404">
        <f t="shared" si="45"/>
        <v>0</v>
      </c>
      <c r="L219" s="404">
        <f t="shared" si="45"/>
        <v>81100</v>
      </c>
      <c r="M219" s="404" t="e">
        <f>'03'!#REF!+'04'!#REF!</f>
        <v>#REF!</v>
      </c>
      <c r="N219" s="404" t="e">
        <f>C219-M219</f>
        <v>#REF!</v>
      </c>
      <c r="O219" s="404" t="e">
        <f>'07'!#REF!</f>
        <v>#REF!</v>
      </c>
      <c r="P219" s="404" t="e">
        <f>C219-O219</f>
        <v>#REF!</v>
      </c>
    </row>
    <row r="220" spans="1:16" ht="24.75" customHeight="1" hidden="1">
      <c r="A220" s="432">
        <v>1</v>
      </c>
      <c r="B220" s="433" t="s">
        <v>132</v>
      </c>
      <c r="C220" s="404">
        <f>D220+K220+L220</f>
        <v>41540</v>
      </c>
      <c r="D220" s="404">
        <f>E220+F220+G220+H220+I220+J220</f>
        <v>41540</v>
      </c>
      <c r="E220" s="409">
        <v>4640</v>
      </c>
      <c r="F220" s="409"/>
      <c r="G220" s="409">
        <v>26600</v>
      </c>
      <c r="H220" s="409">
        <v>10300</v>
      </c>
      <c r="I220" s="409"/>
      <c r="J220" s="409"/>
      <c r="K220" s="409"/>
      <c r="L220" s="409"/>
      <c r="M220" s="409" t="e">
        <f>'03'!#REF!+'04'!#REF!</f>
        <v>#REF!</v>
      </c>
      <c r="N220" s="409" t="e">
        <f aca="true" t="shared" si="46" ref="N220:N234">C220-M220</f>
        <v>#REF!</v>
      </c>
      <c r="O220" s="404" t="e">
        <f>'07'!#REF!</f>
        <v>#REF!</v>
      </c>
      <c r="P220" s="409" t="e">
        <f aca="true" t="shared" si="47" ref="P220:P234">C220-O220</f>
        <v>#REF!</v>
      </c>
    </row>
    <row r="221" spans="1:16" ht="24.75" customHeight="1" hidden="1">
      <c r="A221" s="432">
        <v>2</v>
      </c>
      <c r="B221" s="433" t="s">
        <v>133</v>
      </c>
      <c r="C221" s="404">
        <f>D221+K221+L221</f>
        <v>109777.2</v>
      </c>
      <c r="D221" s="404">
        <f>E221+F221+G221+H221+I221+J221</f>
        <v>28677.2</v>
      </c>
      <c r="E221" s="409">
        <v>25504.2</v>
      </c>
      <c r="F221" s="409">
        <v>0</v>
      </c>
      <c r="G221" s="409">
        <v>0</v>
      </c>
      <c r="H221" s="409">
        <v>0</v>
      </c>
      <c r="I221" s="409">
        <v>0</v>
      </c>
      <c r="J221" s="409">
        <v>3173</v>
      </c>
      <c r="K221" s="409">
        <v>0</v>
      </c>
      <c r="L221" s="409">
        <v>81100</v>
      </c>
      <c r="M221" s="409" t="e">
        <f>'03'!#REF!+'04'!#REF!</f>
        <v>#REF!</v>
      </c>
      <c r="N221" s="409" t="e">
        <f t="shared" si="46"/>
        <v>#REF!</v>
      </c>
      <c r="O221" s="404" t="e">
        <f>'07'!#REF!</f>
        <v>#REF!</v>
      </c>
      <c r="P221" s="409" t="e">
        <f t="shared" si="47"/>
        <v>#REF!</v>
      </c>
    </row>
    <row r="222" spans="1:16" ht="24.75" customHeight="1" hidden="1">
      <c r="A222" s="394" t="s">
        <v>1</v>
      </c>
      <c r="B222" s="395" t="s">
        <v>134</v>
      </c>
      <c r="C222" s="404">
        <f>D222+K222+L222</f>
        <v>0</v>
      </c>
      <c r="D222" s="404">
        <f>E222+F222+G222+H222+I222+J222</f>
        <v>0</v>
      </c>
      <c r="E222" s="409">
        <v>0</v>
      </c>
      <c r="F222" s="409">
        <v>0</v>
      </c>
      <c r="G222" s="409">
        <v>0</v>
      </c>
      <c r="H222" s="409">
        <v>0</v>
      </c>
      <c r="I222" s="409">
        <v>0</v>
      </c>
      <c r="J222" s="409">
        <v>0</v>
      </c>
      <c r="K222" s="409">
        <v>0</v>
      </c>
      <c r="L222" s="409">
        <v>0</v>
      </c>
      <c r="M222" s="409" t="e">
        <f>'03'!#REF!+'04'!#REF!</f>
        <v>#REF!</v>
      </c>
      <c r="N222" s="409" t="e">
        <f t="shared" si="46"/>
        <v>#REF!</v>
      </c>
      <c r="O222" s="409" t="e">
        <f>'07'!#REF!</f>
        <v>#REF!</v>
      </c>
      <c r="P222" s="409" t="e">
        <f t="shared" si="47"/>
        <v>#REF!</v>
      </c>
    </row>
    <row r="223" spans="1:16" ht="24.75" customHeight="1" hidden="1">
      <c r="A223" s="394" t="s">
        <v>9</v>
      </c>
      <c r="B223" s="395" t="s">
        <v>135</v>
      </c>
      <c r="C223" s="404">
        <f>D223+K223+L223</f>
        <v>0</v>
      </c>
      <c r="D223" s="404">
        <f>E223+F223+G223+H223+I223+J223</f>
        <v>0</v>
      </c>
      <c r="E223" s="409">
        <v>0</v>
      </c>
      <c r="F223" s="409">
        <v>0</v>
      </c>
      <c r="G223" s="409">
        <v>0</v>
      </c>
      <c r="H223" s="409">
        <v>0</v>
      </c>
      <c r="I223" s="409">
        <v>0</v>
      </c>
      <c r="J223" s="409">
        <v>0</v>
      </c>
      <c r="K223" s="409">
        <v>0</v>
      </c>
      <c r="L223" s="409">
        <v>0</v>
      </c>
      <c r="M223" s="409" t="e">
        <f>'03'!#REF!+'04'!#REF!</f>
        <v>#REF!</v>
      </c>
      <c r="N223" s="409" t="e">
        <f t="shared" si="46"/>
        <v>#REF!</v>
      </c>
      <c r="O223" s="409" t="e">
        <f>'07'!#REF!</f>
        <v>#REF!</v>
      </c>
      <c r="P223" s="409" t="e">
        <f t="shared" si="47"/>
        <v>#REF!</v>
      </c>
    </row>
    <row r="224" spans="1:16" ht="24.75" customHeight="1" hidden="1">
      <c r="A224" s="394" t="s">
        <v>136</v>
      </c>
      <c r="B224" s="395" t="s">
        <v>137</v>
      </c>
      <c r="C224" s="404">
        <f>C225+C234</f>
        <v>151317.2</v>
      </c>
      <c r="D224" s="404">
        <f aca="true" t="shared" si="48" ref="D224:L224">D225+D234</f>
        <v>70217.2</v>
      </c>
      <c r="E224" s="404">
        <f t="shared" si="48"/>
        <v>30144.2</v>
      </c>
      <c r="F224" s="404">
        <f t="shared" si="48"/>
        <v>0</v>
      </c>
      <c r="G224" s="404">
        <f t="shared" si="48"/>
        <v>26600</v>
      </c>
      <c r="H224" s="404">
        <f t="shared" si="48"/>
        <v>10300</v>
      </c>
      <c r="I224" s="404">
        <f t="shared" si="48"/>
        <v>0</v>
      </c>
      <c r="J224" s="404">
        <f t="shared" si="48"/>
        <v>3173</v>
      </c>
      <c r="K224" s="404">
        <f t="shared" si="48"/>
        <v>0</v>
      </c>
      <c r="L224" s="404">
        <f t="shared" si="48"/>
        <v>81100</v>
      </c>
      <c r="M224" s="404" t="e">
        <f>'03'!#REF!+'04'!#REF!</f>
        <v>#REF!</v>
      </c>
      <c r="N224" s="404" t="e">
        <f t="shared" si="46"/>
        <v>#REF!</v>
      </c>
      <c r="O224" s="404" t="e">
        <f>'07'!#REF!</f>
        <v>#REF!</v>
      </c>
      <c r="P224" s="404" t="e">
        <f t="shared" si="47"/>
        <v>#REF!</v>
      </c>
    </row>
    <row r="225" spans="1:16" ht="24.75" customHeight="1" hidden="1">
      <c r="A225" s="394" t="s">
        <v>52</v>
      </c>
      <c r="B225" s="434" t="s">
        <v>138</v>
      </c>
      <c r="C225" s="404">
        <f>SUM(C226:C233)</f>
        <v>109777.2</v>
      </c>
      <c r="D225" s="404">
        <f aca="true" t="shared" si="49" ref="D225:L225">SUM(D226:D233)</f>
        <v>28677.2</v>
      </c>
      <c r="E225" s="404">
        <f t="shared" si="49"/>
        <v>25504.2</v>
      </c>
      <c r="F225" s="404">
        <f t="shared" si="49"/>
        <v>0</v>
      </c>
      <c r="G225" s="404">
        <f t="shared" si="49"/>
        <v>0</v>
      </c>
      <c r="H225" s="404">
        <f t="shared" si="49"/>
        <v>0</v>
      </c>
      <c r="I225" s="404">
        <f t="shared" si="49"/>
        <v>0</v>
      </c>
      <c r="J225" s="404">
        <f t="shared" si="49"/>
        <v>3173</v>
      </c>
      <c r="K225" s="404">
        <f t="shared" si="49"/>
        <v>0</v>
      </c>
      <c r="L225" s="404">
        <f t="shared" si="49"/>
        <v>81100</v>
      </c>
      <c r="M225" s="404" t="e">
        <f>'03'!#REF!+'04'!#REF!</f>
        <v>#REF!</v>
      </c>
      <c r="N225" s="404" t="e">
        <f t="shared" si="46"/>
        <v>#REF!</v>
      </c>
      <c r="O225" s="404" t="e">
        <f>'07'!#REF!</f>
        <v>#REF!</v>
      </c>
      <c r="P225" s="404" t="e">
        <f t="shared" si="47"/>
        <v>#REF!</v>
      </c>
    </row>
    <row r="226" spans="1:16" ht="24.75" customHeight="1" hidden="1">
      <c r="A226" s="432" t="s">
        <v>54</v>
      </c>
      <c r="B226" s="433" t="s">
        <v>139</v>
      </c>
      <c r="C226" s="404">
        <f aca="true" t="shared" si="50" ref="C226:C234">D226+K226+L226</f>
        <v>60767</v>
      </c>
      <c r="D226" s="404">
        <f aca="true" t="shared" si="51" ref="D226:D234">E226+F226+G226+H226+I226+J226</f>
        <v>16267</v>
      </c>
      <c r="E226" s="409">
        <v>13195</v>
      </c>
      <c r="F226" s="409">
        <v>0</v>
      </c>
      <c r="G226" s="409">
        <v>0</v>
      </c>
      <c r="H226" s="409">
        <v>0</v>
      </c>
      <c r="I226" s="409">
        <v>0</v>
      </c>
      <c r="J226" s="409">
        <v>3072</v>
      </c>
      <c r="K226" s="409">
        <v>0</v>
      </c>
      <c r="L226" s="409">
        <v>44500</v>
      </c>
      <c r="M226" s="409" t="e">
        <f>'03'!#REF!+'04'!#REF!</f>
        <v>#REF!</v>
      </c>
      <c r="N226" s="409" t="e">
        <f t="shared" si="46"/>
        <v>#REF!</v>
      </c>
      <c r="O226" s="409" t="e">
        <f>'07'!#REF!</f>
        <v>#REF!</v>
      </c>
      <c r="P226" s="409" t="e">
        <f t="shared" si="47"/>
        <v>#REF!</v>
      </c>
    </row>
    <row r="227" spans="1:16" ht="24.75" customHeight="1" hidden="1">
      <c r="A227" s="432" t="s">
        <v>55</v>
      </c>
      <c r="B227" s="433" t="s">
        <v>140</v>
      </c>
      <c r="C227" s="404">
        <f t="shared" si="50"/>
        <v>0</v>
      </c>
      <c r="D227" s="404">
        <f t="shared" si="51"/>
        <v>0</v>
      </c>
      <c r="E227" s="409">
        <v>0</v>
      </c>
      <c r="F227" s="409">
        <v>0</v>
      </c>
      <c r="G227" s="409">
        <v>0</v>
      </c>
      <c r="H227" s="409">
        <v>0</v>
      </c>
      <c r="I227" s="409">
        <v>0</v>
      </c>
      <c r="J227" s="409">
        <v>0</v>
      </c>
      <c r="K227" s="409">
        <v>0</v>
      </c>
      <c r="L227" s="409">
        <v>0</v>
      </c>
      <c r="M227" s="409" t="e">
        <f>'03'!#REF!+'04'!#REF!</f>
        <v>#REF!</v>
      </c>
      <c r="N227" s="409" t="e">
        <f t="shared" si="46"/>
        <v>#REF!</v>
      </c>
      <c r="O227" s="409" t="e">
        <f>'07'!#REF!</f>
        <v>#REF!</v>
      </c>
      <c r="P227" s="409" t="e">
        <f t="shared" si="47"/>
        <v>#REF!</v>
      </c>
    </row>
    <row r="228" spans="1:16" ht="24.75" customHeight="1" hidden="1">
      <c r="A228" s="432" t="s">
        <v>141</v>
      </c>
      <c r="B228" s="433" t="s">
        <v>202</v>
      </c>
      <c r="C228" s="404">
        <f t="shared" si="50"/>
        <v>0</v>
      </c>
      <c r="D228" s="404">
        <f t="shared" si="51"/>
        <v>0</v>
      </c>
      <c r="E228" s="409">
        <v>0</v>
      </c>
      <c r="F228" s="409">
        <v>0</v>
      </c>
      <c r="G228" s="409">
        <v>0</v>
      </c>
      <c r="H228" s="409">
        <v>0</v>
      </c>
      <c r="I228" s="409">
        <v>0</v>
      </c>
      <c r="J228" s="409">
        <v>0</v>
      </c>
      <c r="K228" s="409">
        <v>0</v>
      </c>
      <c r="L228" s="409">
        <v>0</v>
      </c>
      <c r="M228" s="409" t="e">
        <f>'03'!#REF!</f>
        <v>#REF!</v>
      </c>
      <c r="N228" s="409" t="e">
        <f t="shared" si="46"/>
        <v>#REF!</v>
      </c>
      <c r="O228" s="409" t="e">
        <f>'07'!#REF!</f>
        <v>#REF!</v>
      </c>
      <c r="P228" s="409" t="e">
        <f t="shared" si="47"/>
        <v>#REF!</v>
      </c>
    </row>
    <row r="229" spans="1:16" ht="24.75" customHeight="1" hidden="1">
      <c r="A229" s="432" t="s">
        <v>143</v>
      </c>
      <c r="B229" s="433" t="s">
        <v>142</v>
      </c>
      <c r="C229" s="404">
        <f t="shared" si="50"/>
        <v>49010.2</v>
      </c>
      <c r="D229" s="404">
        <f t="shared" si="51"/>
        <v>12410.2</v>
      </c>
      <c r="E229" s="409">
        <v>12309.2</v>
      </c>
      <c r="F229" s="409">
        <v>0</v>
      </c>
      <c r="G229" s="409">
        <v>0</v>
      </c>
      <c r="H229" s="409">
        <v>0</v>
      </c>
      <c r="I229" s="409">
        <v>0</v>
      </c>
      <c r="J229" s="409">
        <v>101</v>
      </c>
      <c r="K229" s="409">
        <v>0</v>
      </c>
      <c r="L229" s="409">
        <v>36600</v>
      </c>
      <c r="M229" s="409" t="e">
        <f>'03'!#REF!+'04'!#REF!</f>
        <v>#REF!</v>
      </c>
      <c r="N229" s="409" t="e">
        <f t="shared" si="46"/>
        <v>#REF!</v>
      </c>
      <c r="O229" s="409" t="e">
        <f>'07'!#REF!</f>
        <v>#REF!</v>
      </c>
      <c r="P229" s="409" t="e">
        <f t="shared" si="47"/>
        <v>#REF!</v>
      </c>
    </row>
    <row r="230" spans="1:16" ht="24.75" customHeight="1" hidden="1">
      <c r="A230" s="432" t="s">
        <v>145</v>
      </c>
      <c r="B230" s="433" t="s">
        <v>144</v>
      </c>
      <c r="C230" s="404">
        <f t="shared" si="50"/>
        <v>0</v>
      </c>
      <c r="D230" s="404">
        <f t="shared" si="51"/>
        <v>0</v>
      </c>
      <c r="E230" s="409">
        <v>0</v>
      </c>
      <c r="F230" s="409">
        <v>0</v>
      </c>
      <c r="G230" s="409">
        <v>0</v>
      </c>
      <c r="H230" s="409">
        <v>0</v>
      </c>
      <c r="I230" s="409">
        <v>0</v>
      </c>
      <c r="J230" s="409">
        <v>0</v>
      </c>
      <c r="K230" s="409">
        <v>0</v>
      </c>
      <c r="L230" s="409">
        <v>0</v>
      </c>
      <c r="M230" s="409" t="e">
        <f>'03'!#REF!+'04'!#REF!</f>
        <v>#REF!</v>
      </c>
      <c r="N230" s="409" t="e">
        <f t="shared" si="46"/>
        <v>#REF!</v>
      </c>
      <c r="O230" s="409" t="e">
        <f>'07'!#REF!</f>
        <v>#REF!</v>
      </c>
      <c r="P230" s="409" t="e">
        <f t="shared" si="47"/>
        <v>#REF!</v>
      </c>
    </row>
    <row r="231" spans="1:16" ht="24.75" customHeight="1" hidden="1">
      <c r="A231" s="432" t="s">
        <v>147</v>
      </c>
      <c r="B231" s="433" t="s">
        <v>146</v>
      </c>
      <c r="C231" s="404">
        <f t="shared" si="50"/>
        <v>0</v>
      </c>
      <c r="D231" s="404">
        <f t="shared" si="51"/>
        <v>0</v>
      </c>
      <c r="E231" s="409">
        <v>0</v>
      </c>
      <c r="F231" s="409">
        <v>0</v>
      </c>
      <c r="G231" s="409">
        <v>0</v>
      </c>
      <c r="H231" s="409">
        <v>0</v>
      </c>
      <c r="I231" s="409">
        <v>0</v>
      </c>
      <c r="J231" s="409">
        <v>0</v>
      </c>
      <c r="K231" s="409">
        <v>0</v>
      </c>
      <c r="L231" s="409">
        <v>0</v>
      </c>
      <c r="M231" s="409" t="e">
        <f>'03'!#REF!+'04'!#REF!</f>
        <v>#REF!</v>
      </c>
      <c r="N231" s="409" t="e">
        <f t="shared" si="46"/>
        <v>#REF!</v>
      </c>
      <c r="O231" s="409" t="e">
        <f>'07'!#REF!</f>
        <v>#REF!</v>
      </c>
      <c r="P231" s="409" t="e">
        <f t="shared" si="47"/>
        <v>#REF!</v>
      </c>
    </row>
    <row r="232" spans="1:16" ht="24.75" customHeight="1" hidden="1">
      <c r="A232" s="432" t="s">
        <v>149</v>
      </c>
      <c r="B232" s="435" t="s">
        <v>148</v>
      </c>
      <c r="C232" s="404">
        <f t="shared" si="50"/>
        <v>0</v>
      </c>
      <c r="D232" s="404">
        <f t="shared" si="51"/>
        <v>0</v>
      </c>
      <c r="E232" s="409">
        <v>0</v>
      </c>
      <c r="F232" s="409">
        <v>0</v>
      </c>
      <c r="G232" s="409"/>
      <c r="H232" s="409">
        <v>0</v>
      </c>
      <c r="I232" s="409">
        <v>0</v>
      </c>
      <c r="J232" s="409">
        <v>0</v>
      </c>
      <c r="K232" s="409">
        <v>0</v>
      </c>
      <c r="L232" s="409">
        <v>0</v>
      </c>
      <c r="M232" s="409" t="e">
        <f>'03'!#REF!+'04'!#REF!</f>
        <v>#REF!</v>
      </c>
      <c r="N232" s="409" t="e">
        <f t="shared" si="46"/>
        <v>#REF!</v>
      </c>
      <c r="O232" s="409" t="e">
        <f>'07'!#REF!</f>
        <v>#REF!</v>
      </c>
      <c r="P232" s="409" t="e">
        <f t="shared" si="47"/>
        <v>#REF!</v>
      </c>
    </row>
    <row r="233" spans="1:16" ht="24.75" customHeight="1" hidden="1">
      <c r="A233" s="432" t="s">
        <v>186</v>
      </c>
      <c r="B233" s="433" t="s">
        <v>150</v>
      </c>
      <c r="C233" s="404">
        <f t="shared" si="50"/>
        <v>0</v>
      </c>
      <c r="D233" s="404">
        <f t="shared" si="51"/>
        <v>0</v>
      </c>
      <c r="E233" s="409">
        <v>0</v>
      </c>
      <c r="F233" s="409">
        <v>0</v>
      </c>
      <c r="G233" s="409">
        <v>0</v>
      </c>
      <c r="H233" s="409">
        <v>0</v>
      </c>
      <c r="I233" s="409">
        <v>0</v>
      </c>
      <c r="J233" s="409">
        <v>0</v>
      </c>
      <c r="K233" s="409">
        <v>0</v>
      </c>
      <c r="L233" s="409">
        <v>0</v>
      </c>
      <c r="M233" s="409" t="e">
        <f>'03'!#REF!+'04'!#REF!</f>
        <v>#REF!</v>
      </c>
      <c r="N233" s="409" t="e">
        <f t="shared" si="46"/>
        <v>#REF!</v>
      </c>
      <c r="O233" s="409" t="e">
        <f>'07'!#REF!</f>
        <v>#REF!</v>
      </c>
      <c r="P233" s="409" t="e">
        <f t="shared" si="47"/>
        <v>#REF!</v>
      </c>
    </row>
    <row r="234" spans="1:16" ht="24.75" customHeight="1" hidden="1">
      <c r="A234" s="394" t="s">
        <v>53</v>
      </c>
      <c r="B234" s="395" t="s">
        <v>151</v>
      </c>
      <c r="C234" s="404">
        <f t="shared" si="50"/>
        <v>41540</v>
      </c>
      <c r="D234" s="404">
        <f t="shared" si="51"/>
        <v>41540</v>
      </c>
      <c r="E234" s="409">
        <v>4640</v>
      </c>
      <c r="F234" s="409">
        <v>0</v>
      </c>
      <c r="G234" s="409">
        <v>26600</v>
      </c>
      <c r="H234" s="409">
        <v>10300</v>
      </c>
      <c r="I234" s="409">
        <v>0</v>
      </c>
      <c r="J234" s="409">
        <v>0</v>
      </c>
      <c r="K234" s="409">
        <v>0</v>
      </c>
      <c r="L234" s="409">
        <v>0</v>
      </c>
      <c r="M234" s="404" t="e">
        <f>'03'!#REF!+'04'!#REF!</f>
        <v>#REF!</v>
      </c>
      <c r="N234" s="404" t="e">
        <f t="shared" si="46"/>
        <v>#REF!</v>
      </c>
      <c r="O234" s="404" t="e">
        <f>'07'!#REF!</f>
        <v>#REF!</v>
      </c>
      <c r="P234" s="404" t="e">
        <f t="shared" si="47"/>
        <v>#REF!</v>
      </c>
    </row>
    <row r="235" spans="1:16" ht="24.75" customHeight="1" hidden="1">
      <c r="A235" s="467" t="s">
        <v>76</v>
      </c>
      <c r="B235" s="495" t="s">
        <v>215</v>
      </c>
      <c r="C235" s="479">
        <f>(C226+C227+C228)/C225</f>
        <v>0.5535484599716517</v>
      </c>
      <c r="D235" s="396">
        <f aca="true" t="shared" si="52" ref="D235:L235">(D226+D227+D228)/D225</f>
        <v>0.5672450587923507</v>
      </c>
      <c r="E235" s="415">
        <f t="shared" si="52"/>
        <v>0.5173657672069698</v>
      </c>
      <c r="F235" s="415" t="e">
        <f t="shared" si="52"/>
        <v>#DIV/0!</v>
      </c>
      <c r="G235" s="415" t="e">
        <f t="shared" si="52"/>
        <v>#DIV/0!</v>
      </c>
      <c r="H235" s="415" t="e">
        <f t="shared" si="52"/>
        <v>#DIV/0!</v>
      </c>
      <c r="I235" s="415" t="e">
        <f t="shared" si="52"/>
        <v>#DIV/0!</v>
      </c>
      <c r="J235" s="415">
        <f t="shared" si="52"/>
        <v>0.9681689253072802</v>
      </c>
      <c r="K235" s="415" t="e">
        <f t="shared" si="52"/>
        <v>#DIV/0!</v>
      </c>
      <c r="L235" s="415">
        <f t="shared" si="52"/>
        <v>0.5487053020961775</v>
      </c>
      <c r="M235" s="426"/>
      <c r="N235" s="496"/>
      <c r="O235" s="496"/>
      <c r="P235" s="496"/>
    </row>
    <row r="236" spans="1:16" ht="27.75" customHeight="1" hidden="1">
      <c r="A236" s="1342" t="s">
        <v>500</v>
      </c>
      <c r="B236" s="1342"/>
      <c r="C236" s="409">
        <f>C219-C222-C223-C224</f>
        <v>0</v>
      </c>
      <c r="D236" s="409">
        <f aca="true" t="shared" si="53" ref="D236:L236">D219-D222-D223-D224</f>
        <v>0</v>
      </c>
      <c r="E236" s="409">
        <f t="shared" si="53"/>
        <v>0</v>
      </c>
      <c r="F236" s="409">
        <f t="shared" si="53"/>
        <v>0</v>
      </c>
      <c r="G236" s="409">
        <f t="shared" si="53"/>
        <v>0</v>
      </c>
      <c r="H236" s="409">
        <f t="shared" si="53"/>
        <v>0</v>
      </c>
      <c r="I236" s="409">
        <f t="shared" si="53"/>
        <v>0</v>
      </c>
      <c r="J236" s="409">
        <f t="shared" si="53"/>
        <v>0</v>
      </c>
      <c r="K236" s="409">
        <f t="shared" si="53"/>
        <v>0</v>
      </c>
      <c r="L236" s="409">
        <f t="shared" si="53"/>
        <v>0</v>
      </c>
      <c r="M236" s="426"/>
      <c r="N236" s="496"/>
      <c r="O236" s="496"/>
      <c r="P236" s="496"/>
    </row>
    <row r="237" spans="1:16" ht="17.25" hidden="1">
      <c r="A237" s="1337" t="s">
        <v>501</v>
      </c>
      <c r="B237" s="1337"/>
      <c r="C237" s="409">
        <f>C224-C225-C234</f>
        <v>0</v>
      </c>
      <c r="D237" s="409">
        <f aca="true" t="shared" si="54" ref="D237:L237">D224-D225-D234</f>
        <v>0</v>
      </c>
      <c r="E237" s="409">
        <f t="shared" si="54"/>
        <v>0</v>
      </c>
      <c r="F237" s="409">
        <f t="shared" si="54"/>
        <v>0</v>
      </c>
      <c r="G237" s="409">
        <f t="shared" si="54"/>
        <v>0</v>
      </c>
      <c r="H237" s="409">
        <f t="shared" si="54"/>
        <v>0</v>
      </c>
      <c r="I237" s="409">
        <f t="shared" si="54"/>
        <v>0</v>
      </c>
      <c r="J237" s="409">
        <f t="shared" si="54"/>
        <v>0</v>
      </c>
      <c r="K237" s="409">
        <f t="shared" si="54"/>
        <v>0</v>
      </c>
      <c r="L237" s="409">
        <f t="shared" si="54"/>
        <v>0</v>
      </c>
      <c r="M237" s="426"/>
      <c r="N237" s="496"/>
      <c r="O237" s="496"/>
      <c r="P237" s="496"/>
    </row>
    <row r="238" spans="1:16" ht="18.75" hidden="1">
      <c r="A238" s="481"/>
      <c r="B238" s="497" t="s">
        <v>521</v>
      </c>
      <c r="C238" s="497"/>
      <c r="D238" s="470"/>
      <c r="E238" s="470"/>
      <c r="F238" s="470"/>
      <c r="G238" s="1334" t="s">
        <v>521</v>
      </c>
      <c r="H238" s="1334"/>
      <c r="I238" s="1334"/>
      <c r="J238" s="1334"/>
      <c r="K238" s="1334"/>
      <c r="L238" s="1334"/>
      <c r="M238" s="484"/>
      <c r="N238" s="484"/>
      <c r="O238" s="484"/>
      <c r="P238" s="484"/>
    </row>
    <row r="239" spans="1:16" ht="18.75" hidden="1">
      <c r="A239" s="1335" t="s">
        <v>4</v>
      </c>
      <c r="B239" s="1335"/>
      <c r="C239" s="1335"/>
      <c r="D239" s="1335"/>
      <c r="E239" s="470"/>
      <c r="F239" s="470"/>
      <c r="G239" s="498"/>
      <c r="H239" s="1336" t="s">
        <v>522</v>
      </c>
      <c r="I239" s="1336"/>
      <c r="J239" s="1336"/>
      <c r="K239" s="1336"/>
      <c r="L239" s="1336"/>
      <c r="M239" s="484"/>
      <c r="N239" s="484"/>
      <c r="O239" s="484"/>
      <c r="P239" s="484"/>
    </row>
    <row r="240" ht="15" hidden="1"/>
    <row r="241" ht="15" hidden="1"/>
    <row r="242" ht="15" hidden="1"/>
    <row r="243" ht="98.25" customHeight="1" hidden="1"/>
    <row r="244" ht="15" hidden="1"/>
    <row r="245" ht="63.75" customHeight="1" hidden="1"/>
    <row r="246" ht="15" hidden="1"/>
    <row r="247" ht="15" hidden="1"/>
    <row r="248" spans="1:13" ht="16.5" hidden="1">
      <c r="A248" s="1359" t="s">
        <v>33</v>
      </c>
      <c r="B248" s="1360"/>
      <c r="C248" s="480"/>
      <c r="D248" s="1361" t="s">
        <v>79</v>
      </c>
      <c r="E248" s="1361"/>
      <c r="F248" s="1361"/>
      <c r="G248" s="1361"/>
      <c r="H248" s="1361"/>
      <c r="I248" s="1361"/>
      <c r="J248" s="1361"/>
      <c r="K248" s="1362"/>
      <c r="L248" s="1362"/>
      <c r="M248" s="484"/>
    </row>
    <row r="249" spans="1:13" ht="16.5" hidden="1">
      <c r="A249" s="1327" t="s">
        <v>344</v>
      </c>
      <c r="B249" s="1327"/>
      <c r="C249" s="1327"/>
      <c r="D249" s="1361" t="s">
        <v>216</v>
      </c>
      <c r="E249" s="1361"/>
      <c r="F249" s="1361"/>
      <c r="G249" s="1361"/>
      <c r="H249" s="1361"/>
      <c r="I249" s="1361"/>
      <c r="J249" s="1361"/>
      <c r="K249" s="1363" t="s">
        <v>512</v>
      </c>
      <c r="L249" s="1363"/>
      <c r="M249" s="481"/>
    </row>
    <row r="250" spans="1:13" ht="16.5" hidden="1">
      <c r="A250" s="1327" t="s">
        <v>345</v>
      </c>
      <c r="B250" s="1327"/>
      <c r="C250" s="416"/>
      <c r="D250" s="1364" t="s">
        <v>11</v>
      </c>
      <c r="E250" s="1364"/>
      <c r="F250" s="1364"/>
      <c r="G250" s="1364"/>
      <c r="H250" s="1364"/>
      <c r="I250" s="1364"/>
      <c r="J250" s="1364"/>
      <c r="K250" s="1362"/>
      <c r="L250" s="1362"/>
      <c r="M250" s="484"/>
    </row>
    <row r="251" spans="1:13" ht="15.75" hidden="1">
      <c r="A251" s="437" t="s">
        <v>119</v>
      </c>
      <c r="B251" s="437"/>
      <c r="C251" s="422"/>
      <c r="D251" s="485"/>
      <c r="E251" s="485"/>
      <c r="F251" s="486"/>
      <c r="G251" s="486"/>
      <c r="H251" s="486"/>
      <c r="I251" s="486"/>
      <c r="J251" s="486"/>
      <c r="K251" s="1343"/>
      <c r="L251" s="1343"/>
      <c r="M251" s="481"/>
    </row>
    <row r="252" spans="1:13" ht="15.75" hidden="1">
      <c r="A252" s="485"/>
      <c r="B252" s="485" t="s">
        <v>94</v>
      </c>
      <c r="C252" s="485"/>
      <c r="D252" s="485"/>
      <c r="E252" s="409">
        <v>122557</v>
      </c>
      <c r="F252" s="409"/>
      <c r="G252" s="409">
        <v>181987</v>
      </c>
      <c r="H252" s="409"/>
      <c r="I252" s="409">
        <v>16298</v>
      </c>
      <c r="J252" s="409"/>
      <c r="K252" s="409">
        <v>251785</v>
      </c>
      <c r="L252" s="409"/>
      <c r="M252" s="481"/>
    </row>
    <row r="253" spans="1:13" ht="15.75" hidden="1">
      <c r="A253" s="988" t="s">
        <v>71</v>
      </c>
      <c r="B253" s="989"/>
      <c r="C253" s="1344" t="s">
        <v>38</v>
      </c>
      <c r="D253" s="1350" t="s">
        <v>339</v>
      </c>
      <c r="E253" s="1350"/>
      <c r="F253" s="1350"/>
      <c r="G253" s="1350"/>
      <c r="H253" s="1350"/>
      <c r="I253" s="1350"/>
      <c r="J253" s="1350"/>
      <c r="K253" s="1350"/>
      <c r="L253" s="1350"/>
      <c r="M253" s="484"/>
    </row>
    <row r="254" spans="1:13" ht="15.75" hidden="1">
      <c r="A254" s="990"/>
      <c r="B254" s="991"/>
      <c r="C254" s="1344"/>
      <c r="D254" s="1351" t="s">
        <v>207</v>
      </c>
      <c r="E254" s="1352"/>
      <c r="F254" s="1352"/>
      <c r="G254" s="1352"/>
      <c r="H254" s="1352"/>
      <c r="I254" s="1352"/>
      <c r="J254" s="1353"/>
      <c r="K254" s="1354" t="s">
        <v>208</v>
      </c>
      <c r="L254" s="1354" t="s">
        <v>209</v>
      </c>
      <c r="M254" s="481"/>
    </row>
    <row r="255" spans="1:13" ht="15.75" hidden="1">
      <c r="A255" s="990"/>
      <c r="B255" s="991"/>
      <c r="C255" s="1344"/>
      <c r="D255" s="1345" t="s">
        <v>37</v>
      </c>
      <c r="E255" s="1347" t="s">
        <v>7</v>
      </c>
      <c r="F255" s="1348"/>
      <c r="G255" s="1348"/>
      <c r="H255" s="1348"/>
      <c r="I255" s="1348"/>
      <c r="J255" s="1349"/>
      <c r="K255" s="1355"/>
      <c r="L255" s="1357"/>
      <c r="M255" s="481"/>
    </row>
    <row r="256" spans="1:16" ht="15.75" hidden="1">
      <c r="A256" s="1365"/>
      <c r="B256" s="1366"/>
      <c r="C256" s="1344"/>
      <c r="D256" s="1345"/>
      <c r="E256" s="487" t="s">
        <v>210</v>
      </c>
      <c r="F256" s="487" t="s">
        <v>211</v>
      </c>
      <c r="G256" s="487" t="s">
        <v>212</v>
      </c>
      <c r="H256" s="487" t="s">
        <v>213</v>
      </c>
      <c r="I256" s="487" t="s">
        <v>346</v>
      </c>
      <c r="J256" s="487" t="s">
        <v>214</v>
      </c>
      <c r="K256" s="1356"/>
      <c r="L256" s="1358"/>
      <c r="M256" s="1339" t="s">
        <v>502</v>
      </c>
      <c r="N256" s="1339"/>
      <c r="O256" s="1339"/>
      <c r="P256" s="1339"/>
    </row>
    <row r="257" spans="1:16" ht="15" hidden="1">
      <c r="A257" s="1340" t="s">
        <v>6</v>
      </c>
      <c r="B257" s="1341"/>
      <c r="C257" s="488">
        <v>1</v>
      </c>
      <c r="D257" s="489">
        <v>2</v>
      </c>
      <c r="E257" s="488">
        <v>3</v>
      </c>
      <c r="F257" s="489">
        <v>4</v>
      </c>
      <c r="G257" s="488">
        <v>5</v>
      </c>
      <c r="H257" s="489">
        <v>6</v>
      </c>
      <c r="I257" s="488">
        <v>7</v>
      </c>
      <c r="J257" s="489">
        <v>8</v>
      </c>
      <c r="K257" s="488">
        <v>9</v>
      </c>
      <c r="L257" s="489">
        <v>10</v>
      </c>
      <c r="M257" s="490" t="s">
        <v>503</v>
      </c>
      <c r="N257" s="491" t="s">
        <v>506</v>
      </c>
      <c r="O257" s="491" t="s">
        <v>504</v>
      </c>
      <c r="P257" s="491" t="s">
        <v>505</v>
      </c>
    </row>
    <row r="258" spans="1:16" ht="24.75" customHeight="1" hidden="1">
      <c r="A258" s="429" t="s">
        <v>0</v>
      </c>
      <c r="B258" s="430" t="s">
        <v>131</v>
      </c>
      <c r="C258" s="404">
        <f>C259+C260</f>
        <v>14401463.6</v>
      </c>
      <c r="D258" s="404">
        <f aca="true" t="shared" si="55" ref="D258:L258">D259+D260</f>
        <v>614882.6</v>
      </c>
      <c r="E258" s="404">
        <f t="shared" si="55"/>
        <v>234185.6</v>
      </c>
      <c r="F258" s="404">
        <f t="shared" si="55"/>
        <v>0</v>
      </c>
      <c r="G258" s="404">
        <f t="shared" si="55"/>
        <v>184987</v>
      </c>
      <c r="H258" s="404">
        <f t="shared" si="55"/>
        <v>34168</v>
      </c>
      <c r="I258" s="404">
        <f t="shared" si="55"/>
        <v>10894</v>
      </c>
      <c r="J258" s="404">
        <f t="shared" si="55"/>
        <v>150648</v>
      </c>
      <c r="K258" s="404">
        <f t="shared" si="55"/>
        <v>13573329</v>
      </c>
      <c r="L258" s="404">
        <f t="shared" si="55"/>
        <v>213252</v>
      </c>
      <c r="M258" s="404" t="e">
        <f>'03'!#REF!+'04'!#REF!</f>
        <v>#REF!</v>
      </c>
      <c r="N258" s="404" t="e">
        <f>C258-M258</f>
        <v>#REF!</v>
      </c>
      <c r="O258" s="404" t="e">
        <f>'07'!#REF!</f>
        <v>#REF!</v>
      </c>
      <c r="P258" s="404" t="e">
        <f>C258-O258</f>
        <v>#REF!</v>
      </c>
    </row>
    <row r="259" spans="1:16" ht="24.75" customHeight="1" hidden="1">
      <c r="A259" s="432">
        <v>1</v>
      </c>
      <c r="B259" s="433" t="s">
        <v>132</v>
      </c>
      <c r="C259" s="404">
        <f>D259+K259+L259</f>
        <v>572626.6</v>
      </c>
      <c r="D259" s="404">
        <f>E259+F259+G259+H259+I259+J259</f>
        <v>320841.6</v>
      </c>
      <c r="E259" s="409">
        <v>117866.6</v>
      </c>
      <c r="F259" s="409">
        <v>0</v>
      </c>
      <c r="G259" s="409">
        <v>181987</v>
      </c>
      <c r="H259" s="409">
        <v>15098</v>
      </c>
      <c r="I259" s="409">
        <v>5890</v>
      </c>
      <c r="J259" s="409">
        <v>0</v>
      </c>
      <c r="K259" s="409">
        <v>197579</v>
      </c>
      <c r="L259" s="409">
        <v>54206</v>
      </c>
      <c r="M259" s="409" t="e">
        <f>'03'!#REF!+'04'!#REF!</f>
        <v>#REF!</v>
      </c>
      <c r="N259" s="409" t="e">
        <f aca="true" t="shared" si="56" ref="N259:N273">C259-M259</f>
        <v>#REF!</v>
      </c>
      <c r="O259" s="409" t="e">
        <f>'07'!#REF!</f>
        <v>#REF!</v>
      </c>
      <c r="P259" s="409" t="e">
        <f aca="true" t="shared" si="57" ref="P259:P273">C259-O259</f>
        <v>#REF!</v>
      </c>
    </row>
    <row r="260" spans="1:16" ht="24.75" customHeight="1" hidden="1">
      <c r="A260" s="432">
        <v>2</v>
      </c>
      <c r="B260" s="433" t="s">
        <v>133</v>
      </c>
      <c r="C260" s="404">
        <f>D260+K260+L260</f>
        <v>13828837</v>
      </c>
      <c r="D260" s="404">
        <f>E260+F260+G260+H260+I260+J260</f>
        <v>294041</v>
      </c>
      <c r="E260" s="409">
        <v>116319</v>
      </c>
      <c r="F260" s="409">
        <v>0</v>
      </c>
      <c r="G260" s="409">
        <v>3000</v>
      </c>
      <c r="H260" s="409">
        <v>19070</v>
      </c>
      <c r="I260" s="409">
        <v>5004</v>
      </c>
      <c r="J260" s="409">
        <v>150648</v>
      </c>
      <c r="K260" s="409">
        <v>13375750</v>
      </c>
      <c r="L260" s="409">
        <v>159046</v>
      </c>
      <c r="M260" s="409" t="e">
        <f>'03'!#REF!+'04'!#REF!</f>
        <v>#REF!</v>
      </c>
      <c r="N260" s="409" t="e">
        <f t="shared" si="56"/>
        <v>#REF!</v>
      </c>
      <c r="O260" s="409" t="e">
        <f>'07'!#REF!</f>
        <v>#REF!</v>
      </c>
      <c r="P260" s="409" t="e">
        <f t="shared" si="57"/>
        <v>#REF!</v>
      </c>
    </row>
    <row r="261" spans="1:16" ht="24.75" customHeight="1" hidden="1">
      <c r="A261" s="394" t="s">
        <v>1</v>
      </c>
      <c r="B261" s="395" t="s">
        <v>134</v>
      </c>
      <c r="C261" s="404">
        <f>D261+K261+L261</f>
        <v>0</v>
      </c>
      <c r="D261" s="404">
        <f>E261+F261+G261+H261+I261+J261</f>
        <v>0</v>
      </c>
      <c r="E261" s="409">
        <v>0</v>
      </c>
      <c r="F261" s="409">
        <v>0</v>
      </c>
      <c r="G261" s="409">
        <v>0</v>
      </c>
      <c r="H261" s="409">
        <v>0</v>
      </c>
      <c r="I261" s="409">
        <v>0</v>
      </c>
      <c r="J261" s="409">
        <v>0</v>
      </c>
      <c r="K261" s="409">
        <v>0</v>
      </c>
      <c r="L261" s="409">
        <v>0</v>
      </c>
      <c r="M261" s="409" t="e">
        <f>'03'!#REF!+'04'!#REF!</f>
        <v>#REF!</v>
      </c>
      <c r="N261" s="409" t="e">
        <f t="shared" si="56"/>
        <v>#REF!</v>
      </c>
      <c r="O261" s="409" t="e">
        <f>'07'!#REF!</f>
        <v>#REF!</v>
      </c>
      <c r="P261" s="409" t="e">
        <f t="shared" si="57"/>
        <v>#REF!</v>
      </c>
    </row>
    <row r="262" spans="1:16" ht="24.75" customHeight="1" hidden="1">
      <c r="A262" s="394" t="s">
        <v>9</v>
      </c>
      <c r="B262" s="395" t="s">
        <v>135</v>
      </c>
      <c r="C262" s="404">
        <f>D262+K262+L262</f>
        <v>0</v>
      </c>
      <c r="D262" s="404">
        <f>E262+F262+G262+H262+I262+J262</f>
        <v>0</v>
      </c>
      <c r="E262" s="409">
        <v>0</v>
      </c>
      <c r="F262" s="409">
        <v>0</v>
      </c>
      <c r="G262" s="409">
        <v>0</v>
      </c>
      <c r="H262" s="409">
        <v>0</v>
      </c>
      <c r="I262" s="409">
        <v>0</v>
      </c>
      <c r="J262" s="409">
        <v>0</v>
      </c>
      <c r="K262" s="409">
        <v>0</v>
      </c>
      <c r="L262" s="409">
        <v>0</v>
      </c>
      <c r="M262" s="409" t="e">
        <f>'03'!#REF!+'04'!#REF!</f>
        <v>#REF!</v>
      </c>
      <c r="N262" s="409" t="e">
        <f t="shared" si="56"/>
        <v>#REF!</v>
      </c>
      <c r="O262" s="409" t="e">
        <f>'07'!#REF!</f>
        <v>#REF!</v>
      </c>
      <c r="P262" s="409" t="e">
        <f t="shared" si="57"/>
        <v>#REF!</v>
      </c>
    </row>
    <row r="263" spans="1:16" ht="24.75" customHeight="1" hidden="1">
      <c r="A263" s="394" t="s">
        <v>136</v>
      </c>
      <c r="B263" s="395" t="s">
        <v>137</v>
      </c>
      <c r="C263" s="404">
        <f>C264+C273</f>
        <v>14401463.6</v>
      </c>
      <c r="D263" s="404">
        <f aca="true" t="shared" si="58" ref="D263:L263">D264+D273</f>
        <v>614882.6</v>
      </c>
      <c r="E263" s="404">
        <f t="shared" si="58"/>
        <v>234185.6</v>
      </c>
      <c r="F263" s="404">
        <f t="shared" si="58"/>
        <v>0</v>
      </c>
      <c r="G263" s="404">
        <f t="shared" si="58"/>
        <v>184987</v>
      </c>
      <c r="H263" s="404">
        <f t="shared" si="58"/>
        <v>34168</v>
      </c>
      <c r="I263" s="404">
        <f t="shared" si="58"/>
        <v>10894</v>
      </c>
      <c r="J263" s="404">
        <f t="shared" si="58"/>
        <v>150648</v>
      </c>
      <c r="K263" s="404">
        <f t="shared" si="58"/>
        <v>13573329</v>
      </c>
      <c r="L263" s="404">
        <f t="shared" si="58"/>
        <v>213252</v>
      </c>
      <c r="M263" s="404" t="e">
        <f>'03'!#REF!+'04'!#REF!</f>
        <v>#REF!</v>
      </c>
      <c r="N263" s="404" t="e">
        <f t="shared" si="56"/>
        <v>#REF!</v>
      </c>
      <c r="O263" s="404" t="e">
        <f>'07'!#REF!</f>
        <v>#REF!</v>
      </c>
      <c r="P263" s="404" t="e">
        <f t="shared" si="57"/>
        <v>#REF!</v>
      </c>
    </row>
    <row r="264" spans="1:16" ht="24.75" customHeight="1" hidden="1">
      <c r="A264" s="394" t="s">
        <v>52</v>
      </c>
      <c r="B264" s="434" t="s">
        <v>138</v>
      </c>
      <c r="C264" s="404">
        <f>SUM(C265:C272)</f>
        <v>14089737</v>
      </c>
      <c r="D264" s="404">
        <f aca="true" t="shared" si="59" ref="D264:L264">SUM(D265:D272)</f>
        <v>303156</v>
      </c>
      <c r="E264" s="404">
        <f t="shared" si="59"/>
        <v>125434</v>
      </c>
      <c r="F264" s="404">
        <f t="shared" si="59"/>
        <v>0</v>
      </c>
      <c r="G264" s="404">
        <f t="shared" si="59"/>
        <v>3000</v>
      </c>
      <c r="H264" s="404">
        <f t="shared" si="59"/>
        <v>19070</v>
      </c>
      <c r="I264" s="404">
        <f t="shared" si="59"/>
        <v>5004</v>
      </c>
      <c r="J264" s="404">
        <f t="shared" si="59"/>
        <v>150648</v>
      </c>
      <c r="K264" s="404">
        <f t="shared" si="59"/>
        <v>13573329</v>
      </c>
      <c r="L264" s="404">
        <f t="shared" si="59"/>
        <v>213252</v>
      </c>
      <c r="M264" s="404" t="e">
        <f>'03'!#REF!+'04'!#REF!</f>
        <v>#REF!</v>
      </c>
      <c r="N264" s="404" t="e">
        <f t="shared" si="56"/>
        <v>#REF!</v>
      </c>
      <c r="O264" s="404" t="e">
        <f>'07'!#REF!</f>
        <v>#REF!</v>
      </c>
      <c r="P264" s="404" t="e">
        <f t="shared" si="57"/>
        <v>#REF!</v>
      </c>
    </row>
    <row r="265" spans="1:16" ht="24.75" customHeight="1" hidden="1">
      <c r="A265" s="432" t="s">
        <v>54</v>
      </c>
      <c r="B265" s="433" t="s">
        <v>139</v>
      </c>
      <c r="C265" s="404">
        <f aca="true" t="shared" si="60" ref="C265:C273">D265+K265+L265</f>
        <v>185401</v>
      </c>
      <c r="D265" s="404">
        <f aca="true" t="shared" si="61" ref="D265:D273">E265+F265+G265+H265+I265+J265</f>
        <v>142000</v>
      </c>
      <c r="E265" s="409">
        <v>10002</v>
      </c>
      <c r="F265" s="409">
        <v>0</v>
      </c>
      <c r="G265" s="409">
        <v>0</v>
      </c>
      <c r="H265" s="409">
        <v>1500</v>
      </c>
      <c r="I265" s="409">
        <v>5004</v>
      </c>
      <c r="J265" s="409">
        <v>125494</v>
      </c>
      <c r="K265" s="409">
        <v>35000</v>
      </c>
      <c r="L265" s="409">
        <v>8401</v>
      </c>
      <c r="M265" s="409" t="e">
        <f>'03'!#REF!+'04'!#REF!</f>
        <v>#REF!</v>
      </c>
      <c r="N265" s="409" t="e">
        <f t="shared" si="56"/>
        <v>#REF!</v>
      </c>
      <c r="O265" s="409" t="e">
        <f>'07'!#REF!</f>
        <v>#REF!</v>
      </c>
      <c r="P265" s="409" t="e">
        <f t="shared" si="57"/>
        <v>#REF!</v>
      </c>
    </row>
    <row r="266" spans="1:16" ht="24.75" customHeight="1" hidden="1">
      <c r="A266" s="432" t="s">
        <v>55</v>
      </c>
      <c r="B266" s="433" t="s">
        <v>140</v>
      </c>
      <c r="C266" s="404">
        <f t="shared" si="60"/>
        <v>0</v>
      </c>
      <c r="D266" s="404">
        <f>E266+F266+G266+H266+I266+J266</f>
        <v>0</v>
      </c>
      <c r="E266" s="409">
        <v>0</v>
      </c>
      <c r="F266" s="409">
        <v>0</v>
      </c>
      <c r="G266" s="409">
        <v>0</v>
      </c>
      <c r="H266" s="409">
        <v>0</v>
      </c>
      <c r="I266" s="409">
        <v>0</v>
      </c>
      <c r="J266" s="409">
        <v>0</v>
      </c>
      <c r="K266" s="409">
        <v>0</v>
      </c>
      <c r="L266" s="409">
        <v>0</v>
      </c>
      <c r="M266" s="409" t="e">
        <f>'03'!#REF!+'04'!#REF!</f>
        <v>#REF!</v>
      </c>
      <c r="N266" s="409" t="e">
        <f t="shared" si="56"/>
        <v>#REF!</v>
      </c>
      <c r="O266" s="409" t="e">
        <f>'07'!#REF!</f>
        <v>#REF!</v>
      </c>
      <c r="P266" s="409" t="e">
        <f t="shared" si="57"/>
        <v>#REF!</v>
      </c>
    </row>
    <row r="267" spans="1:16" ht="24.75" customHeight="1" hidden="1">
      <c r="A267" s="432" t="s">
        <v>141</v>
      </c>
      <c r="B267" s="433" t="s">
        <v>202</v>
      </c>
      <c r="C267" s="404">
        <f t="shared" si="60"/>
        <v>0</v>
      </c>
      <c r="D267" s="404">
        <f t="shared" si="61"/>
        <v>0</v>
      </c>
      <c r="E267" s="409">
        <v>0</v>
      </c>
      <c r="F267" s="409">
        <v>0</v>
      </c>
      <c r="G267" s="409">
        <v>0</v>
      </c>
      <c r="H267" s="409">
        <v>0</v>
      </c>
      <c r="I267" s="409">
        <v>0</v>
      </c>
      <c r="J267" s="409">
        <v>0</v>
      </c>
      <c r="K267" s="409">
        <v>0</v>
      </c>
      <c r="L267" s="409">
        <v>0</v>
      </c>
      <c r="M267" s="409" t="e">
        <f>'03'!#REF!</f>
        <v>#REF!</v>
      </c>
      <c r="N267" s="409" t="e">
        <f t="shared" si="56"/>
        <v>#REF!</v>
      </c>
      <c r="O267" s="409" t="e">
        <f>'07'!#REF!</f>
        <v>#REF!</v>
      </c>
      <c r="P267" s="409" t="e">
        <f t="shared" si="57"/>
        <v>#REF!</v>
      </c>
    </row>
    <row r="268" spans="1:16" ht="24.75" customHeight="1" hidden="1">
      <c r="A268" s="432" t="s">
        <v>143</v>
      </c>
      <c r="B268" s="433" t="s">
        <v>142</v>
      </c>
      <c r="C268" s="404">
        <f t="shared" si="60"/>
        <v>13859195</v>
      </c>
      <c r="D268" s="404">
        <f t="shared" si="61"/>
        <v>161156</v>
      </c>
      <c r="E268" s="409">
        <v>115432</v>
      </c>
      <c r="F268" s="409">
        <v>0</v>
      </c>
      <c r="G268" s="409">
        <v>3000</v>
      </c>
      <c r="H268" s="409">
        <v>17570</v>
      </c>
      <c r="I268" s="409">
        <v>0</v>
      </c>
      <c r="J268" s="409">
        <v>25154</v>
      </c>
      <c r="K268" s="409">
        <v>13538329</v>
      </c>
      <c r="L268" s="409">
        <v>159710</v>
      </c>
      <c r="M268" s="409" t="e">
        <f>'03'!#REF!+'04'!#REF!</f>
        <v>#REF!</v>
      </c>
      <c r="N268" s="409" t="e">
        <f t="shared" si="56"/>
        <v>#REF!</v>
      </c>
      <c r="O268" s="409" t="e">
        <f>'07'!#REF!</f>
        <v>#REF!</v>
      </c>
      <c r="P268" s="409" t="e">
        <f t="shared" si="57"/>
        <v>#REF!</v>
      </c>
    </row>
    <row r="269" spans="1:16" ht="24.75" customHeight="1" hidden="1">
      <c r="A269" s="432" t="s">
        <v>145</v>
      </c>
      <c r="B269" s="433" t="s">
        <v>144</v>
      </c>
      <c r="C269" s="404">
        <f t="shared" si="60"/>
        <v>0</v>
      </c>
      <c r="D269" s="404">
        <f t="shared" si="61"/>
        <v>0</v>
      </c>
      <c r="E269" s="409">
        <v>0</v>
      </c>
      <c r="F269" s="409">
        <v>0</v>
      </c>
      <c r="G269" s="409">
        <v>0</v>
      </c>
      <c r="H269" s="409">
        <v>0</v>
      </c>
      <c r="I269" s="409">
        <v>0</v>
      </c>
      <c r="J269" s="409">
        <v>0</v>
      </c>
      <c r="K269" s="409">
        <v>0</v>
      </c>
      <c r="L269" s="409">
        <v>0</v>
      </c>
      <c r="M269" s="409" t="e">
        <f>'03'!#REF!+'04'!#REF!</f>
        <v>#REF!</v>
      </c>
      <c r="N269" s="409" t="e">
        <f t="shared" si="56"/>
        <v>#REF!</v>
      </c>
      <c r="O269" s="409" t="e">
        <f>'07'!#REF!</f>
        <v>#REF!</v>
      </c>
      <c r="P269" s="409" t="e">
        <f t="shared" si="57"/>
        <v>#REF!</v>
      </c>
    </row>
    <row r="270" spans="1:16" ht="24.75" customHeight="1" hidden="1">
      <c r="A270" s="432" t="s">
        <v>147</v>
      </c>
      <c r="B270" s="433" t="s">
        <v>146</v>
      </c>
      <c r="C270" s="404">
        <f t="shared" si="60"/>
        <v>0</v>
      </c>
      <c r="D270" s="404">
        <f t="shared" si="61"/>
        <v>0</v>
      </c>
      <c r="E270" s="409">
        <v>0</v>
      </c>
      <c r="F270" s="409">
        <v>0</v>
      </c>
      <c r="G270" s="409">
        <v>0</v>
      </c>
      <c r="H270" s="409">
        <v>0</v>
      </c>
      <c r="I270" s="409">
        <v>0</v>
      </c>
      <c r="J270" s="409">
        <v>0</v>
      </c>
      <c r="K270" s="409">
        <v>0</v>
      </c>
      <c r="L270" s="409">
        <v>0</v>
      </c>
      <c r="M270" s="409" t="e">
        <f>'03'!#REF!+'04'!#REF!</f>
        <v>#REF!</v>
      </c>
      <c r="N270" s="409" t="e">
        <f t="shared" si="56"/>
        <v>#REF!</v>
      </c>
      <c r="O270" s="409" t="e">
        <f>'07'!#REF!</f>
        <v>#REF!</v>
      </c>
      <c r="P270" s="409" t="e">
        <f t="shared" si="57"/>
        <v>#REF!</v>
      </c>
    </row>
    <row r="271" spans="1:16" ht="24.75" customHeight="1" hidden="1">
      <c r="A271" s="432" t="s">
        <v>149</v>
      </c>
      <c r="B271" s="435" t="s">
        <v>148</v>
      </c>
      <c r="C271" s="404">
        <f t="shared" si="60"/>
        <v>0</v>
      </c>
      <c r="D271" s="404">
        <f t="shared" si="61"/>
        <v>0</v>
      </c>
      <c r="E271" s="409">
        <v>0</v>
      </c>
      <c r="F271" s="409">
        <v>0</v>
      </c>
      <c r="G271" s="409">
        <v>0</v>
      </c>
      <c r="H271" s="409">
        <v>0</v>
      </c>
      <c r="I271" s="409">
        <v>0</v>
      </c>
      <c r="J271" s="409">
        <v>0</v>
      </c>
      <c r="K271" s="409">
        <v>0</v>
      </c>
      <c r="L271" s="409">
        <v>0</v>
      </c>
      <c r="M271" s="409" t="e">
        <f>'03'!#REF!+'04'!#REF!</f>
        <v>#REF!</v>
      </c>
      <c r="N271" s="409" t="e">
        <f t="shared" si="56"/>
        <v>#REF!</v>
      </c>
      <c r="O271" s="409" t="e">
        <f>'07'!#REF!</f>
        <v>#REF!</v>
      </c>
      <c r="P271" s="409" t="e">
        <f t="shared" si="57"/>
        <v>#REF!</v>
      </c>
    </row>
    <row r="272" spans="1:16" ht="24.75" customHeight="1" hidden="1">
      <c r="A272" s="432" t="s">
        <v>186</v>
      </c>
      <c r="B272" s="433" t="s">
        <v>150</v>
      </c>
      <c r="C272" s="404">
        <f t="shared" si="60"/>
        <v>45141</v>
      </c>
      <c r="D272" s="404">
        <f t="shared" si="61"/>
        <v>0</v>
      </c>
      <c r="E272" s="409">
        <v>0</v>
      </c>
      <c r="F272" s="409">
        <v>0</v>
      </c>
      <c r="G272" s="409">
        <v>0</v>
      </c>
      <c r="H272" s="409">
        <v>0</v>
      </c>
      <c r="I272" s="409">
        <v>0</v>
      </c>
      <c r="J272" s="409">
        <v>0</v>
      </c>
      <c r="K272" s="409">
        <v>0</v>
      </c>
      <c r="L272" s="409">
        <v>45141</v>
      </c>
      <c r="M272" s="409" t="e">
        <f>'03'!#REF!+'04'!#REF!</f>
        <v>#REF!</v>
      </c>
      <c r="N272" s="409" t="e">
        <f t="shared" si="56"/>
        <v>#REF!</v>
      </c>
      <c r="O272" s="409" t="e">
        <f>'07'!#REF!</f>
        <v>#REF!</v>
      </c>
      <c r="P272" s="409" t="e">
        <f t="shared" si="57"/>
        <v>#REF!</v>
      </c>
    </row>
    <row r="273" spans="1:16" ht="24.75" customHeight="1" hidden="1">
      <c r="A273" s="394" t="s">
        <v>53</v>
      </c>
      <c r="B273" s="395" t="s">
        <v>151</v>
      </c>
      <c r="C273" s="404">
        <f t="shared" si="60"/>
        <v>311726.6</v>
      </c>
      <c r="D273" s="404">
        <f t="shared" si="61"/>
        <v>311726.6</v>
      </c>
      <c r="E273" s="409">
        <v>108751.6</v>
      </c>
      <c r="F273" s="409">
        <v>0</v>
      </c>
      <c r="G273" s="409">
        <v>181987</v>
      </c>
      <c r="H273" s="409">
        <v>15098</v>
      </c>
      <c r="I273" s="409">
        <v>5890</v>
      </c>
      <c r="J273" s="409">
        <v>0</v>
      </c>
      <c r="K273" s="409">
        <v>0</v>
      </c>
      <c r="L273" s="409">
        <v>0</v>
      </c>
      <c r="M273" s="404" t="e">
        <f>'03'!#REF!+'04'!#REF!</f>
        <v>#REF!</v>
      </c>
      <c r="N273" s="404" t="e">
        <f t="shared" si="56"/>
        <v>#REF!</v>
      </c>
      <c r="O273" s="404" t="e">
        <f>'07'!#REF!</f>
        <v>#REF!</v>
      </c>
      <c r="P273" s="404" t="e">
        <f t="shared" si="57"/>
        <v>#REF!</v>
      </c>
    </row>
    <row r="274" spans="1:16" ht="24.75" customHeight="1" hidden="1">
      <c r="A274" s="467" t="s">
        <v>76</v>
      </c>
      <c r="B274" s="495" t="s">
        <v>215</v>
      </c>
      <c r="C274" s="479">
        <f>(C265+C266+C267)/C264</f>
        <v>0.013158584862158889</v>
      </c>
      <c r="D274" s="396">
        <f aca="true" t="shared" si="62" ref="D274:L274">(D265+D266+D267)/D264</f>
        <v>0.468405705313436</v>
      </c>
      <c r="E274" s="415">
        <f t="shared" si="62"/>
        <v>0.0797391456861776</v>
      </c>
      <c r="F274" s="415" t="e">
        <f t="shared" si="62"/>
        <v>#DIV/0!</v>
      </c>
      <c r="G274" s="415">
        <f t="shared" si="62"/>
        <v>0</v>
      </c>
      <c r="H274" s="415">
        <f t="shared" si="62"/>
        <v>0.07865757734661773</v>
      </c>
      <c r="I274" s="415">
        <f t="shared" si="62"/>
        <v>1</v>
      </c>
      <c r="J274" s="415">
        <f t="shared" si="62"/>
        <v>0.8330279857681483</v>
      </c>
      <c r="K274" s="415">
        <f t="shared" si="62"/>
        <v>0.002578586284912124</v>
      </c>
      <c r="L274" s="415">
        <f t="shared" si="62"/>
        <v>0.03939470673194155</v>
      </c>
      <c r="M274" s="426"/>
      <c r="N274" s="496"/>
      <c r="O274" s="496"/>
      <c r="P274" s="496"/>
    </row>
    <row r="275" spans="1:16" ht="17.25" hidden="1">
      <c r="A275" s="1342" t="s">
        <v>500</v>
      </c>
      <c r="B275" s="1342"/>
      <c r="C275" s="409">
        <f>C258-C261-C262-C263</f>
        <v>0</v>
      </c>
      <c r="D275" s="409">
        <f aca="true" t="shared" si="63" ref="D275:L275">D258-D261-D262-D263</f>
        <v>0</v>
      </c>
      <c r="E275" s="409">
        <f t="shared" si="63"/>
        <v>0</v>
      </c>
      <c r="F275" s="409">
        <f t="shared" si="63"/>
        <v>0</v>
      </c>
      <c r="G275" s="409">
        <f t="shared" si="63"/>
        <v>0</v>
      </c>
      <c r="H275" s="409">
        <f t="shared" si="63"/>
        <v>0</v>
      </c>
      <c r="I275" s="409">
        <f t="shared" si="63"/>
        <v>0</v>
      </c>
      <c r="J275" s="409">
        <f t="shared" si="63"/>
        <v>0</v>
      </c>
      <c r="K275" s="409">
        <f t="shared" si="63"/>
        <v>0</v>
      </c>
      <c r="L275" s="409">
        <f t="shared" si="63"/>
        <v>0</v>
      </c>
      <c r="M275" s="426"/>
      <c r="N275" s="496"/>
      <c r="O275" s="496"/>
      <c r="P275" s="496"/>
    </row>
    <row r="276" spans="1:16" ht="17.25" hidden="1">
      <c r="A276" s="1337" t="s">
        <v>501</v>
      </c>
      <c r="B276" s="1337"/>
      <c r="C276" s="409">
        <f>C263-C264-C273</f>
        <v>0</v>
      </c>
      <c r="D276" s="409">
        <f aca="true" t="shared" si="64" ref="D276:L276">D263-D264-D273</f>
        <v>0</v>
      </c>
      <c r="E276" s="409">
        <f t="shared" si="64"/>
        <v>0</v>
      </c>
      <c r="F276" s="409">
        <f t="shared" si="64"/>
        <v>0</v>
      </c>
      <c r="G276" s="409">
        <f t="shared" si="64"/>
        <v>0</v>
      </c>
      <c r="H276" s="409">
        <f t="shared" si="64"/>
        <v>0</v>
      </c>
      <c r="I276" s="409">
        <f t="shared" si="64"/>
        <v>0</v>
      </c>
      <c r="J276" s="409">
        <f t="shared" si="64"/>
        <v>0</v>
      </c>
      <c r="K276" s="409">
        <f t="shared" si="64"/>
        <v>0</v>
      </c>
      <c r="L276" s="409">
        <f t="shared" si="64"/>
        <v>0</v>
      </c>
      <c r="M276" s="426"/>
      <c r="N276" s="496"/>
      <c r="O276" s="496"/>
      <c r="P276" s="496"/>
    </row>
    <row r="277" spans="1:16" ht="18.75" hidden="1">
      <c r="A277" s="481"/>
      <c r="B277" s="497" t="s">
        <v>521</v>
      </c>
      <c r="C277" s="497"/>
      <c r="D277" s="470"/>
      <c r="E277" s="470"/>
      <c r="F277" s="470"/>
      <c r="G277" s="1334" t="s">
        <v>521</v>
      </c>
      <c r="H277" s="1334"/>
      <c r="I277" s="1334"/>
      <c r="J277" s="1334"/>
      <c r="K277" s="1334"/>
      <c r="L277" s="1334"/>
      <c r="M277" s="484"/>
      <c r="N277" s="484"/>
      <c r="O277" s="484"/>
      <c r="P277" s="484"/>
    </row>
    <row r="278" spans="1:16" ht="18.75" hidden="1">
      <c r="A278" s="1335" t="s">
        <v>4</v>
      </c>
      <c r="B278" s="1335"/>
      <c r="C278" s="1335"/>
      <c r="D278" s="1335"/>
      <c r="E278" s="470"/>
      <c r="F278" s="470"/>
      <c r="G278" s="498"/>
      <c r="H278" s="1336" t="s">
        <v>522</v>
      </c>
      <c r="I278" s="1336"/>
      <c r="J278" s="1336"/>
      <c r="K278" s="1336"/>
      <c r="L278" s="1336"/>
      <c r="M278" s="484"/>
      <c r="N278" s="484"/>
      <c r="O278" s="484"/>
      <c r="P278" s="484"/>
    </row>
    <row r="279" ht="15" hidden="1"/>
    <row r="280" ht="15" hidden="1"/>
    <row r="281" ht="15" hidden="1"/>
    <row r="282" ht="15" hidden="1"/>
    <row r="283" ht="15" hidden="1"/>
    <row r="284" ht="15" hidden="1"/>
    <row r="285" ht="15" hidden="1"/>
    <row r="286" ht="15" hidden="1"/>
    <row r="287" ht="15" hidden="1"/>
    <row r="288" ht="15" hidden="1"/>
    <row r="289" ht="15" hidden="1"/>
    <row r="290" spans="1:13" ht="16.5" hidden="1">
      <c r="A290" s="1359" t="s">
        <v>33</v>
      </c>
      <c r="B290" s="1360"/>
      <c r="C290" s="480"/>
      <c r="D290" s="1361" t="s">
        <v>79</v>
      </c>
      <c r="E290" s="1361"/>
      <c r="F290" s="1361"/>
      <c r="G290" s="1361"/>
      <c r="H290" s="1361"/>
      <c r="I290" s="1361"/>
      <c r="J290" s="1361"/>
      <c r="K290" s="1362"/>
      <c r="L290" s="1362"/>
      <c r="M290" s="484"/>
    </row>
    <row r="291" spans="1:13" ht="16.5" hidden="1">
      <c r="A291" s="1327" t="s">
        <v>344</v>
      </c>
      <c r="B291" s="1327"/>
      <c r="C291" s="1327"/>
      <c r="D291" s="1361" t="s">
        <v>216</v>
      </c>
      <c r="E291" s="1361"/>
      <c r="F291" s="1361"/>
      <c r="G291" s="1361"/>
      <c r="H291" s="1361"/>
      <c r="I291" s="1361"/>
      <c r="J291" s="1361"/>
      <c r="K291" s="1363" t="s">
        <v>513</v>
      </c>
      <c r="L291" s="1363"/>
      <c r="M291" s="481"/>
    </row>
    <row r="292" spans="1:13" ht="16.5" hidden="1">
      <c r="A292" s="1327" t="s">
        <v>345</v>
      </c>
      <c r="B292" s="1327"/>
      <c r="C292" s="416"/>
      <c r="D292" s="1364" t="s">
        <v>11</v>
      </c>
      <c r="E292" s="1364"/>
      <c r="F292" s="1364"/>
      <c r="G292" s="1364"/>
      <c r="H292" s="1364"/>
      <c r="I292" s="1364"/>
      <c r="J292" s="1364"/>
      <c r="K292" s="1362"/>
      <c r="L292" s="1362"/>
      <c r="M292" s="484"/>
    </row>
    <row r="293" spans="1:13" ht="15.75" hidden="1">
      <c r="A293" s="437" t="s">
        <v>119</v>
      </c>
      <c r="B293" s="437"/>
      <c r="C293" s="422"/>
      <c r="D293" s="485"/>
      <c r="E293" s="485"/>
      <c r="F293" s="486"/>
      <c r="G293" s="486"/>
      <c r="H293" s="486"/>
      <c r="I293" s="486"/>
      <c r="J293" s="486"/>
      <c r="K293" s="1343"/>
      <c r="L293" s="1343"/>
      <c r="M293" s="481"/>
    </row>
    <row r="294" spans="1:13" ht="15.75" hidden="1">
      <c r="A294" s="485"/>
      <c r="B294" s="485" t="s">
        <v>94</v>
      </c>
      <c r="C294" s="485"/>
      <c r="D294" s="485"/>
      <c r="E294" s="485"/>
      <c r="F294" s="485"/>
      <c r="G294" s="485"/>
      <c r="H294" s="485"/>
      <c r="I294" s="485"/>
      <c r="J294" s="485"/>
      <c r="K294" s="1346"/>
      <c r="L294" s="1346"/>
      <c r="M294" s="481"/>
    </row>
    <row r="295" spans="1:13" ht="15.75" hidden="1">
      <c r="A295" s="988" t="s">
        <v>71</v>
      </c>
      <c r="B295" s="989"/>
      <c r="C295" s="1344" t="s">
        <v>38</v>
      </c>
      <c r="D295" s="1350" t="s">
        <v>339</v>
      </c>
      <c r="E295" s="1350"/>
      <c r="F295" s="1350"/>
      <c r="G295" s="1350"/>
      <c r="H295" s="1350"/>
      <c r="I295" s="1350"/>
      <c r="J295" s="1350"/>
      <c r="K295" s="1350"/>
      <c r="L295" s="1350"/>
      <c r="M295" s="484"/>
    </row>
    <row r="296" spans="1:13" ht="15.75" hidden="1">
      <c r="A296" s="990"/>
      <c r="B296" s="991"/>
      <c r="C296" s="1344"/>
      <c r="D296" s="1351" t="s">
        <v>207</v>
      </c>
      <c r="E296" s="1352"/>
      <c r="F296" s="1352"/>
      <c r="G296" s="1352"/>
      <c r="H296" s="1352"/>
      <c r="I296" s="1352"/>
      <c r="J296" s="1353"/>
      <c r="K296" s="1354" t="s">
        <v>208</v>
      </c>
      <c r="L296" s="1354" t="s">
        <v>209</v>
      </c>
      <c r="M296" s="481"/>
    </row>
    <row r="297" spans="1:13" ht="15.75" hidden="1">
      <c r="A297" s="990"/>
      <c r="B297" s="991"/>
      <c r="C297" s="1344"/>
      <c r="D297" s="1345" t="s">
        <v>37</v>
      </c>
      <c r="E297" s="1347" t="s">
        <v>7</v>
      </c>
      <c r="F297" s="1348"/>
      <c r="G297" s="1348"/>
      <c r="H297" s="1348"/>
      <c r="I297" s="1348"/>
      <c r="J297" s="1349"/>
      <c r="K297" s="1355"/>
      <c r="L297" s="1357"/>
      <c r="M297" s="481"/>
    </row>
    <row r="298" spans="1:16" ht="15.75" hidden="1">
      <c r="A298" s="1365"/>
      <c r="B298" s="1366"/>
      <c r="C298" s="1344"/>
      <c r="D298" s="1345"/>
      <c r="E298" s="487" t="s">
        <v>210</v>
      </c>
      <c r="F298" s="487" t="s">
        <v>211</v>
      </c>
      <c r="G298" s="487" t="s">
        <v>212</v>
      </c>
      <c r="H298" s="487" t="s">
        <v>213</v>
      </c>
      <c r="I298" s="487" t="s">
        <v>346</v>
      </c>
      <c r="J298" s="487" t="s">
        <v>214</v>
      </c>
      <c r="K298" s="1356"/>
      <c r="L298" s="1358"/>
      <c r="M298" s="1339" t="s">
        <v>502</v>
      </c>
      <c r="N298" s="1339"/>
      <c r="O298" s="1339"/>
      <c r="P298" s="1339"/>
    </row>
    <row r="299" spans="1:16" ht="15" hidden="1">
      <c r="A299" s="1340" t="s">
        <v>6</v>
      </c>
      <c r="B299" s="1341"/>
      <c r="C299" s="488">
        <v>1</v>
      </c>
      <c r="D299" s="489">
        <v>2</v>
      </c>
      <c r="E299" s="488">
        <v>3</v>
      </c>
      <c r="F299" s="489">
        <v>4</v>
      </c>
      <c r="G299" s="488">
        <v>5</v>
      </c>
      <c r="H299" s="489">
        <v>6</v>
      </c>
      <c r="I299" s="488">
        <v>7</v>
      </c>
      <c r="J299" s="489">
        <v>8</v>
      </c>
      <c r="K299" s="488">
        <v>9</v>
      </c>
      <c r="L299" s="489">
        <v>10</v>
      </c>
      <c r="M299" s="490" t="s">
        <v>503</v>
      </c>
      <c r="N299" s="491" t="s">
        <v>506</v>
      </c>
      <c r="O299" s="491" t="s">
        <v>504</v>
      </c>
      <c r="P299" s="491" t="s">
        <v>505</v>
      </c>
    </row>
    <row r="300" spans="1:16" ht="24.75" customHeight="1" hidden="1">
      <c r="A300" s="429" t="s">
        <v>0</v>
      </c>
      <c r="B300" s="430" t="s">
        <v>131</v>
      </c>
      <c r="C300" s="404">
        <f>C301+C302</f>
        <v>394761</v>
      </c>
      <c r="D300" s="404">
        <f aca="true" t="shared" si="65" ref="D300:L300">D301+D302</f>
        <v>89648</v>
      </c>
      <c r="E300" s="404">
        <f t="shared" si="65"/>
        <v>48513</v>
      </c>
      <c r="F300" s="404">
        <f t="shared" si="65"/>
        <v>0</v>
      </c>
      <c r="G300" s="404">
        <f t="shared" si="65"/>
        <v>34900</v>
      </c>
      <c r="H300" s="404">
        <f t="shared" si="65"/>
        <v>200</v>
      </c>
      <c r="I300" s="404">
        <f t="shared" si="65"/>
        <v>0</v>
      </c>
      <c r="J300" s="404">
        <f t="shared" si="65"/>
        <v>6035</v>
      </c>
      <c r="K300" s="404">
        <f t="shared" si="65"/>
        <v>0</v>
      </c>
      <c r="L300" s="404">
        <f t="shared" si="65"/>
        <v>305113</v>
      </c>
      <c r="M300" s="404" t="e">
        <f>'03'!#REF!+'04'!#REF!</f>
        <v>#REF!</v>
      </c>
      <c r="N300" s="404" t="e">
        <f>C300-M300</f>
        <v>#REF!</v>
      </c>
      <c r="O300" s="404" t="e">
        <f>'07'!#REF!</f>
        <v>#REF!</v>
      </c>
      <c r="P300" s="404" t="e">
        <f>C300-O300</f>
        <v>#REF!</v>
      </c>
    </row>
    <row r="301" spans="1:16" ht="24.75" customHeight="1" hidden="1">
      <c r="A301" s="432">
        <v>1</v>
      </c>
      <c r="B301" s="433" t="s">
        <v>132</v>
      </c>
      <c r="C301" s="404">
        <f>D301+K301+L301</f>
        <v>139828</v>
      </c>
      <c r="D301" s="404">
        <f>E301+F301+G301+H301+I301+J301</f>
        <v>48342</v>
      </c>
      <c r="E301" s="409">
        <v>28442</v>
      </c>
      <c r="F301" s="409"/>
      <c r="G301" s="409">
        <v>19900</v>
      </c>
      <c r="H301" s="409"/>
      <c r="I301" s="409"/>
      <c r="J301" s="409"/>
      <c r="K301" s="409"/>
      <c r="L301" s="409">
        <v>91486</v>
      </c>
      <c r="M301" s="409" t="e">
        <f>'03'!#REF!+'04'!#REF!</f>
        <v>#REF!</v>
      </c>
      <c r="N301" s="409" t="e">
        <f aca="true" t="shared" si="66" ref="N301:N315">C301-M301</f>
        <v>#REF!</v>
      </c>
      <c r="O301" s="409" t="e">
        <f>'07'!#REF!</f>
        <v>#REF!</v>
      </c>
      <c r="P301" s="409" t="e">
        <f aca="true" t="shared" si="67" ref="P301:P315">C301-O301</f>
        <v>#REF!</v>
      </c>
    </row>
    <row r="302" spans="1:16" ht="24.75" customHeight="1" hidden="1">
      <c r="A302" s="432">
        <v>2</v>
      </c>
      <c r="B302" s="433" t="s">
        <v>133</v>
      </c>
      <c r="C302" s="404">
        <f>D302+K302+L302</f>
        <v>254933</v>
      </c>
      <c r="D302" s="404">
        <f>E302+F302+G302+H302+I302+J302</f>
        <v>41306</v>
      </c>
      <c r="E302" s="409">
        <v>20071</v>
      </c>
      <c r="F302" s="409">
        <v>0</v>
      </c>
      <c r="G302" s="409">
        <v>15000</v>
      </c>
      <c r="H302" s="409">
        <v>200</v>
      </c>
      <c r="I302" s="409">
        <v>0</v>
      </c>
      <c r="J302" s="409">
        <v>6035</v>
      </c>
      <c r="K302" s="409">
        <v>0</v>
      </c>
      <c r="L302" s="409">
        <v>213627</v>
      </c>
      <c r="M302" s="409" t="e">
        <f>'03'!#REF!+'04'!#REF!</f>
        <v>#REF!</v>
      </c>
      <c r="N302" s="409" t="e">
        <f t="shared" si="66"/>
        <v>#REF!</v>
      </c>
      <c r="O302" s="409" t="e">
        <f>'07'!#REF!</f>
        <v>#REF!</v>
      </c>
      <c r="P302" s="409" t="e">
        <f t="shared" si="67"/>
        <v>#REF!</v>
      </c>
    </row>
    <row r="303" spans="1:16" ht="24.75" customHeight="1" hidden="1">
      <c r="A303" s="394" t="s">
        <v>1</v>
      </c>
      <c r="B303" s="395" t="s">
        <v>134</v>
      </c>
      <c r="C303" s="404">
        <f>D303+K303+L303</f>
        <v>0</v>
      </c>
      <c r="D303" s="404">
        <f>E303+F303+G303+H303+I303+J303</f>
        <v>0</v>
      </c>
      <c r="E303" s="409">
        <v>0</v>
      </c>
      <c r="F303" s="409">
        <v>0</v>
      </c>
      <c r="G303" s="409">
        <v>0</v>
      </c>
      <c r="H303" s="409">
        <v>0</v>
      </c>
      <c r="I303" s="409">
        <v>0</v>
      </c>
      <c r="J303" s="409">
        <v>0</v>
      </c>
      <c r="K303" s="409">
        <v>0</v>
      </c>
      <c r="L303" s="409">
        <v>0</v>
      </c>
      <c r="M303" s="409" t="e">
        <f>'03'!#REF!+'04'!#REF!</f>
        <v>#REF!</v>
      </c>
      <c r="N303" s="409" t="e">
        <f t="shared" si="66"/>
        <v>#REF!</v>
      </c>
      <c r="O303" s="409" t="e">
        <f>'07'!#REF!</f>
        <v>#REF!</v>
      </c>
      <c r="P303" s="409" t="e">
        <f t="shared" si="67"/>
        <v>#REF!</v>
      </c>
    </row>
    <row r="304" spans="1:16" ht="24.75" customHeight="1" hidden="1">
      <c r="A304" s="394" t="s">
        <v>9</v>
      </c>
      <c r="B304" s="395" t="s">
        <v>135</v>
      </c>
      <c r="C304" s="404">
        <f>D304+K304+L304</f>
        <v>0</v>
      </c>
      <c r="D304" s="404">
        <f>E304+F304+G304+H304+I304+J304</f>
        <v>0</v>
      </c>
      <c r="E304" s="409">
        <v>0</v>
      </c>
      <c r="F304" s="409">
        <v>0</v>
      </c>
      <c r="G304" s="409">
        <v>0</v>
      </c>
      <c r="H304" s="409">
        <v>0</v>
      </c>
      <c r="I304" s="409">
        <v>0</v>
      </c>
      <c r="J304" s="409">
        <v>0</v>
      </c>
      <c r="K304" s="409">
        <v>0</v>
      </c>
      <c r="L304" s="409">
        <v>0</v>
      </c>
      <c r="M304" s="409" t="e">
        <f>'03'!#REF!+'04'!#REF!</f>
        <v>#REF!</v>
      </c>
      <c r="N304" s="409" t="e">
        <f t="shared" si="66"/>
        <v>#REF!</v>
      </c>
      <c r="O304" s="409" t="e">
        <f>'07'!#REF!</f>
        <v>#REF!</v>
      </c>
      <c r="P304" s="409" t="e">
        <f t="shared" si="67"/>
        <v>#REF!</v>
      </c>
    </row>
    <row r="305" spans="1:16" ht="24.75" customHeight="1" hidden="1">
      <c r="A305" s="394" t="s">
        <v>136</v>
      </c>
      <c r="B305" s="395" t="s">
        <v>137</v>
      </c>
      <c r="C305" s="404">
        <f>C306+C315</f>
        <v>394761</v>
      </c>
      <c r="D305" s="404">
        <f aca="true" t="shared" si="68" ref="D305:L305">D306+D315</f>
        <v>89648</v>
      </c>
      <c r="E305" s="404">
        <f t="shared" si="68"/>
        <v>48513</v>
      </c>
      <c r="F305" s="404">
        <f t="shared" si="68"/>
        <v>0</v>
      </c>
      <c r="G305" s="404">
        <f t="shared" si="68"/>
        <v>34900</v>
      </c>
      <c r="H305" s="404">
        <f t="shared" si="68"/>
        <v>200</v>
      </c>
      <c r="I305" s="404">
        <f t="shared" si="68"/>
        <v>0</v>
      </c>
      <c r="J305" s="404">
        <f t="shared" si="68"/>
        <v>6035</v>
      </c>
      <c r="K305" s="404">
        <f t="shared" si="68"/>
        <v>0</v>
      </c>
      <c r="L305" s="404">
        <f t="shared" si="68"/>
        <v>305113</v>
      </c>
      <c r="M305" s="404" t="e">
        <f>'03'!#REF!+'04'!#REF!</f>
        <v>#REF!</v>
      </c>
      <c r="N305" s="404" t="e">
        <f t="shared" si="66"/>
        <v>#REF!</v>
      </c>
      <c r="O305" s="404" t="e">
        <f>'07'!#REF!</f>
        <v>#REF!</v>
      </c>
      <c r="P305" s="404" t="e">
        <f t="shared" si="67"/>
        <v>#REF!</v>
      </c>
    </row>
    <row r="306" spans="1:16" ht="24.75" customHeight="1" hidden="1">
      <c r="A306" s="394" t="s">
        <v>52</v>
      </c>
      <c r="B306" s="434" t="s">
        <v>138</v>
      </c>
      <c r="C306" s="404">
        <f>SUM(C307:C314)</f>
        <v>346419</v>
      </c>
      <c r="D306" s="404">
        <f aca="true" t="shared" si="69" ref="D306:L306">SUM(D307:D314)</f>
        <v>41306</v>
      </c>
      <c r="E306" s="404">
        <f t="shared" si="69"/>
        <v>20071</v>
      </c>
      <c r="F306" s="404">
        <f t="shared" si="69"/>
        <v>0</v>
      </c>
      <c r="G306" s="404">
        <f t="shared" si="69"/>
        <v>15000</v>
      </c>
      <c r="H306" s="404">
        <f t="shared" si="69"/>
        <v>200</v>
      </c>
      <c r="I306" s="404">
        <f t="shared" si="69"/>
        <v>0</v>
      </c>
      <c r="J306" s="404">
        <f t="shared" si="69"/>
        <v>6035</v>
      </c>
      <c r="K306" s="404">
        <f t="shared" si="69"/>
        <v>0</v>
      </c>
      <c r="L306" s="404">
        <f t="shared" si="69"/>
        <v>305113</v>
      </c>
      <c r="M306" s="404" t="e">
        <f>'03'!#REF!+'04'!#REF!</f>
        <v>#REF!</v>
      </c>
      <c r="N306" s="404" t="e">
        <f t="shared" si="66"/>
        <v>#REF!</v>
      </c>
      <c r="O306" s="404" t="e">
        <f>'07'!#REF!</f>
        <v>#REF!</v>
      </c>
      <c r="P306" s="404" t="e">
        <f t="shared" si="67"/>
        <v>#REF!</v>
      </c>
    </row>
    <row r="307" spans="1:16" ht="24.75" customHeight="1" hidden="1">
      <c r="A307" s="432" t="s">
        <v>54</v>
      </c>
      <c r="B307" s="433" t="s">
        <v>139</v>
      </c>
      <c r="C307" s="404">
        <f aca="true" t="shared" si="70" ref="C307:C315">D307+K307+L307</f>
        <v>110738</v>
      </c>
      <c r="D307" s="404">
        <f aca="true" t="shared" si="71" ref="D307:D315">E307+F307+G307+H307+I307+J307</f>
        <v>31691</v>
      </c>
      <c r="E307" s="409">
        <v>12757</v>
      </c>
      <c r="F307" s="409">
        <v>0</v>
      </c>
      <c r="G307" s="409">
        <v>13000</v>
      </c>
      <c r="H307" s="409">
        <v>200</v>
      </c>
      <c r="I307" s="409">
        <v>0</v>
      </c>
      <c r="J307" s="409">
        <v>5734</v>
      </c>
      <c r="K307" s="409">
        <v>0</v>
      </c>
      <c r="L307" s="409">
        <v>79047</v>
      </c>
      <c r="M307" s="409" t="e">
        <f>'03'!#REF!+'04'!#REF!</f>
        <v>#REF!</v>
      </c>
      <c r="N307" s="409" t="e">
        <f t="shared" si="66"/>
        <v>#REF!</v>
      </c>
      <c r="O307" s="409" t="e">
        <f>'07'!#REF!</f>
        <v>#REF!</v>
      </c>
      <c r="P307" s="409" t="e">
        <f t="shared" si="67"/>
        <v>#REF!</v>
      </c>
    </row>
    <row r="308" spans="1:16" ht="24.75" customHeight="1" hidden="1">
      <c r="A308" s="432" t="s">
        <v>55</v>
      </c>
      <c r="B308" s="433" t="s">
        <v>140</v>
      </c>
      <c r="C308" s="404">
        <f t="shared" si="70"/>
        <v>0</v>
      </c>
      <c r="D308" s="404">
        <f t="shared" si="71"/>
        <v>0</v>
      </c>
      <c r="E308" s="409">
        <v>0</v>
      </c>
      <c r="F308" s="409">
        <v>0</v>
      </c>
      <c r="G308" s="409">
        <v>0</v>
      </c>
      <c r="H308" s="409">
        <v>0</v>
      </c>
      <c r="I308" s="409">
        <v>0</v>
      </c>
      <c r="J308" s="409">
        <v>0</v>
      </c>
      <c r="K308" s="409">
        <v>0</v>
      </c>
      <c r="L308" s="409">
        <v>0</v>
      </c>
      <c r="M308" s="409" t="e">
        <f>'03'!#REF!+'04'!#REF!</f>
        <v>#REF!</v>
      </c>
      <c r="N308" s="409" t="e">
        <f t="shared" si="66"/>
        <v>#REF!</v>
      </c>
      <c r="O308" s="409" t="e">
        <f>'07'!#REF!</f>
        <v>#REF!</v>
      </c>
      <c r="P308" s="409" t="e">
        <f t="shared" si="67"/>
        <v>#REF!</v>
      </c>
    </row>
    <row r="309" spans="1:16" ht="24.75" customHeight="1" hidden="1">
      <c r="A309" s="432" t="s">
        <v>141</v>
      </c>
      <c r="B309" s="433" t="s">
        <v>202</v>
      </c>
      <c r="C309" s="404">
        <f t="shared" si="70"/>
        <v>0</v>
      </c>
      <c r="D309" s="404">
        <f t="shared" si="71"/>
        <v>0</v>
      </c>
      <c r="E309" s="409">
        <v>0</v>
      </c>
      <c r="F309" s="409">
        <v>0</v>
      </c>
      <c r="G309" s="409">
        <v>0</v>
      </c>
      <c r="H309" s="409">
        <v>0</v>
      </c>
      <c r="I309" s="409">
        <v>0</v>
      </c>
      <c r="J309" s="409">
        <v>0</v>
      </c>
      <c r="K309" s="409">
        <v>0</v>
      </c>
      <c r="L309" s="409">
        <v>0</v>
      </c>
      <c r="M309" s="409" t="e">
        <f>'03'!#REF!</f>
        <v>#REF!</v>
      </c>
      <c r="N309" s="409" t="e">
        <f t="shared" si="66"/>
        <v>#REF!</v>
      </c>
      <c r="O309" s="409" t="e">
        <f>'07'!#REF!</f>
        <v>#REF!</v>
      </c>
      <c r="P309" s="409" t="e">
        <f t="shared" si="67"/>
        <v>#REF!</v>
      </c>
    </row>
    <row r="310" spans="1:16" ht="24.75" customHeight="1" hidden="1">
      <c r="A310" s="432" t="s">
        <v>143</v>
      </c>
      <c r="B310" s="433" t="s">
        <v>142</v>
      </c>
      <c r="C310" s="404">
        <f t="shared" si="70"/>
        <v>165795</v>
      </c>
      <c r="D310" s="404">
        <f t="shared" si="71"/>
        <v>9615</v>
      </c>
      <c r="E310" s="409">
        <v>7314</v>
      </c>
      <c r="F310" s="409">
        <v>0</v>
      </c>
      <c r="G310" s="409">
        <v>2000</v>
      </c>
      <c r="H310" s="409">
        <v>0</v>
      </c>
      <c r="I310" s="409">
        <v>0</v>
      </c>
      <c r="J310" s="409">
        <v>301</v>
      </c>
      <c r="K310" s="409">
        <v>0</v>
      </c>
      <c r="L310" s="409">
        <v>156180</v>
      </c>
      <c r="M310" s="409" t="e">
        <f>'03'!#REF!+'04'!#REF!</f>
        <v>#REF!</v>
      </c>
      <c r="N310" s="409" t="e">
        <f t="shared" si="66"/>
        <v>#REF!</v>
      </c>
      <c r="O310" s="409" t="e">
        <f>'07'!#REF!</f>
        <v>#REF!</v>
      </c>
      <c r="P310" s="409" t="e">
        <f t="shared" si="67"/>
        <v>#REF!</v>
      </c>
    </row>
    <row r="311" spans="1:16" ht="24.75" customHeight="1" hidden="1">
      <c r="A311" s="432" t="s">
        <v>145</v>
      </c>
      <c r="B311" s="433" t="s">
        <v>144</v>
      </c>
      <c r="C311" s="404">
        <f t="shared" si="70"/>
        <v>69886</v>
      </c>
      <c r="D311" s="404">
        <f t="shared" si="71"/>
        <v>0</v>
      </c>
      <c r="E311" s="409">
        <v>0</v>
      </c>
      <c r="F311" s="409">
        <v>0</v>
      </c>
      <c r="G311" s="409">
        <v>0</v>
      </c>
      <c r="H311" s="409">
        <v>0</v>
      </c>
      <c r="I311" s="409">
        <v>0</v>
      </c>
      <c r="J311" s="409">
        <v>0</v>
      </c>
      <c r="K311" s="409">
        <v>0</v>
      </c>
      <c r="L311" s="409">
        <v>69886</v>
      </c>
      <c r="M311" s="409" t="e">
        <f>'03'!#REF!+'04'!#REF!</f>
        <v>#REF!</v>
      </c>
      <c r="N311" s="409" t="e">
        <f t="shared" si="66"/>
        <v>#REF!</v>
      </c>
      <c r="O311" s="409" t="e">
        <f>'07'!#REF!</f>
        <v>#REF!</v>
      </c>
      <c r="P311" s="409" t="e">
        <f t="shared" si="67"/>
        <v>#REF!</v>
      </c>
    </row>
    <row r="312" spans="1:16" ht="24.75" customHeight="1" hidden="1">
      <c r="A312" s="432" t="s">
        <v>147</v>
      </c>
      <c r="B312" s="433" t="s">
        <v>146</v>
      </c>
      <c r="C312" s="404">
        <f t="shared" si="70"/>
        <v>0</v>
      </c>
      <c r="D312" s="404">
        <f t="shared" si="71"/>
        <v>0</v>
      </c>
      <c r="E312" s="409">
        <v>0</v>
      </c>
      <c r="F312" s="409">
        <v>0</v>
      </c>
      <c r="G312" s="409">
        <v>0</v>
      </c>
      <c r="H312" s="409">
        <v>0</v>
      </c>
      <c r="I312" s="409">
        <v>0</v>
      </c>
      <c r="J312" s="409">
        <v>0</v>
      </c>
      <c r="K312" s="409">
        <v>0</v>
      </c>
      <c r="L312" s="409">
        <v>0</v>
      </c>
      <c r="M312" s="409" t="e">
        <f>'03'!#REF!+'04'!#REF!</f>
        <v>#REF!</v>
      </c>
      <c r="N312" s="409" t="e">
        <f t="shared" si="66"/>
        <v>#REF!</v>
      </c>
      <c r="O312" s="409" t="e">
        <f>'07'!#REF!</f>
        <v>#REF!</v>
      </c>
      <c r="P312" s="409" t="e">
        <f t="shared" si="67"/>
        <v>#REF!</v>
      </c>
    </row>
    <row r="313" spans="1:16" ht="24.75" customHeight="1" hidden="1">
      <c r="A313" s="432" t="s">
        <v>149</v>
      </c>
      <c r="B313" s="435" t="s">
        <v>148</v>
      </c>
      <c r="C313" s="404">
        <f t="shared" si="70"/>
        <v>0</v>
      </c>
      <c r="D313" s="404">
        <f t="shared" si="71"/>
        <v>0</v>
      </c>
      <c r="E313" s="409">
        <v>0</v>
      </c>
      <c r="F313" s="409">
        <v>0</v>
      </c>
      <c r="G313" s="409">
        <v>0</v>
      </c>
      <c r="H313" s="409">
        <v>0</v>
      </c>
      <c r="I313" s="409">
        <v>0</v>
      </c>
      <c r="J313" s="409">
        <v>0</v>
      </c>
      <c r="K313" s="409">
        <v>0</v>
      </c>
      <c r="L313" s="409">
        <v>0</v>
      </c>
      <c r="M313" s="409" t="e">
        <f>'03'!#REF!+'04'!#REF!</f>
        <v>#REF!</v>
      </c>
      <c r="N313" s="409" t="e">
        <f t="shared" si="66"/>
        <v>#REF!</v>
      </c>
      <c r="O313" s="409" t="e">
        <f>'07'!#REF!</f>
        <v>#REF!</v>
      </c>
      <c r="P313" s="409" t="e">
        <f t="shared" si="67"/>
        <v>#REF!</v>
      </c>
    </row>
    <row r="314" spans="1:16" ht="24.75" customHeight="1" hidden="1">
      <c r="A314" s="432" t="s">
        <v>186</v>
      </c>
      <c r="B314" s="433" t="s">
        <v>150</v>
      </c>
      <c r="C314" s="404">
        <f t="shared" si="70"/>
        <v>0</v>
      </c>
      <c r="D314" s="404">
        <f t="shared" si="71"/>
        <v>0</v>
      </c>
      <c r="E314" s="409">
        <v>0</v>
      </c>
      <c r="F314" s="409">
        <v>0</v>
      </c>
      <c r="G314" s="409">
        <v>0</v>
      </c>
      <c r="H314" s="409">
        <v>0</v>
      </c>
      <c r="I314" s="409">
        <v>0</v>
      </c>
      <c r="J314" s="409">
        <v>0</v>
      </c>
      <c r="K314" s="409">
        <v>0</v>
      </c>
      <c r="L314" s="409">
        <v>0</v>
      </c>
      <c r="M314" s="409" t="e">
        <f>'03'!#REF!+'04'!#REF!</f>
        <v>#REF!</v>
      </c>
      <c r="N314" s="409" t="e">
        <f t="shared" si="66"/>
        <v>#REF!</v>
      </c>
      <c r="O314" s="409" t="e">
        <f>'07'!#REF!</f>
        <v>#REF!</v>
      </c>
      <c r="P314" s="409" t="e">
        <f t="shared" si="67"/>
        <v>#REF!</v>
      </c>
    </row>
    <row r="315" spans="1:16" ht="24.75" customHeight="1" hidden="1">
      <c r="A315" s="394" t="s">
        <v>53</v>
      </c>
      <c r="B315" s="395" t="s">
        <v>151</v>
      </c>
      <c r="C315" s="404">
        <f t="shared" si="70"/>
        <v>48342</v>
      </c>
      <c r="D315" s="404">
        <f t="shared" si="71"/>
        <v>48342</v>
      </c>
      <c r="E315" s="409">
        <v>28442</v>
      </c>
      <c r="F315" s="409">
        <v>0</v>
      </c>
      <c r="G315" s="409">
        <v>19900</v>
      </c>
      <c r="H315" s="409">
        <v>0</v>
      </c>
      <c r="I315" s="409">
        <v>0</v>
      </c>
      <c r="J315" s="409">
        <v>0</v>
      </c>
      <c r="K315" s="409">
        <v>0</v>
      </c>
      <c r="L315" s="409">
        <v>0</v>
      </c>
      <c r="M315" s="404" t="e">
        <f>'03'!#REF!+'04'!#REF!</f>
        <v>#REF!</v>
      </c>
      <c r="N315" s="404" t="e">
        <f t="shared" si="66"/>
        <v>#REF!</v>
      </c>
      <c r="O315" s="404" t="e">
        <f>'07'!#REF!</f>
        <v>#REF!</v>
      </c>
      <c r="P315" s="404" t="e">
        <f t="shared" si="67"/>
        <v>#REF!</v>
      </c>
    </row>
    <row r="316" spans="1:16" ht="24.75" customHeight="1" hidden="1">
      <c r="A316" s="467" t="s">
        <v>76</v>
      </c>
      <c r="B316" s="495" t="s">
        <v>215</v>
      </c>
      <c r="C316" s="479">
        <f>(C307+C308+C309)/C306</f>
        <v>0.3196649144533065</v>
      </c>
      <c r="D316" s="396">
        <f aca="true" t="shared" si="72" ref="D316:L316">(D307+D308+D309)/D306</f>
        <v>0.7672251004696654</v>
      </c>
      <c r="E316" s="415">
        <f t="shared" si="72"/>
        <v>0.6355936425688805</v>
      </c>
      <c r="F316" s="415" t="e">
        <f t="shared" si="72"/>
        <v>#DIV/0!</v>
      </c>
      <c r="G316" s="415">
        <f t="shared" si="72"/>
        <v>0.8666666666666667</v>
      </c>
      <c r="H316" s="415">
        <f t="shared" si="72"/>
        <v>1</v>
      </c>
      <c r="I316" s="415" t="e">
        <f t="shared" si="72"/>
        <v>#DIV/0!</v>
      </c>
      <c r="J316" s="415">
        <f t="shared" si="72"/>
        <v>0.9501242750621375</v>
      </c>
      <c r="K316" s="415" t="e">
        <f t="shared" si="72"/>
        <v>#DIV/0!</v>
      </c>
      <c r="L316" s="415">
        <f t="shared" si="72"/>
        <v>0.2590745068220626</v>
      </c>
      <c r="M316" s="426"/>
      <c r="N316" s="496"/>
      <c r="O316" s="496"/>
      <c r="P316" s="496"/>
    </row>
    <row r="317" spans="1:16" ht="17.25" hidden="1">
      <c r="A317" s="1342" t="s">
        <v>500</v>
      </c>
      <c r="B317" s="1342"/>
      <c r="C317" s="409">
        <f>C300-C303-C304-C305</f>
        <v>0</v>
      </c>
      <c r="D317" s="409">
        <f aca="true" t="shared" si="73" ref="D317:L317">D300-D303-D304-D305</f>
        <v>0</v>
      </c>
      <c r="E317" s="409">
        <f t="shared" si="73"/>
        <v>0</v>
      </c>
      <c r="F317" s="409">
        <f t="shared" si="73"/>
        <v>0</v>
      </c>
      <c r="G317" s="409">
        <f t="shared" si="73"/>
        <v>0</v>
      </c>
      <c r="H317" s="409">
        <f t="shared" si="73"/>
        <v>0</v>
      </c>
      <c r="I317" s="409">
        <f t="shared" si="73"/>
        <v>0</v>
      </c>
      <c r="J317" s="409">
        <f t="shared" si="73"/>
        <v>0</v>
      </c>
      <c r="K317" s="409">
        <f t="shared" si="73"/>
        <v>0</v>
      </c>
      <c r="L317" s="409">
        <f t="shared" si="73"/>
        <v>0</v>
      </c>
      <c r="M317" s="426"/>
      <c r="N317" s="496"/>
      <c r="O317" s="496"/>
      <c r="P317" s="496"/>
    </row>
    <row r="318" spans="1:16" ht="17.25" hidden="1">
      <c r="A318" s="1337" t="s">
        <v>501</v>
      </c>
      <c r="B318" s="1337"/>
      <c r="C318" s="409">
        <f>C305-C306-C315</f>
        <v>0</v>
      </c>
      <c r="D318" s="409">
        <f aca="true" t="shared" si="74" ref="D318:L318">D305-D306-D315</f>
        <v>0</v>
      </c>
      <c r="E318" s="409">
        <f t="shared" si="74"/>
        <v>0</v>
      </c>
      <c r="F318" s="409">
        <f t="shared" si="74"/>
        <v>0</v>
      </c>
      <c r="G318" s="409">
        <f t="shared" si="74"/>
        <v>0</v>
      </c>
      <c r="H318" s="409">
        <f t="shared" si="74"/>
        <v>0</v>
      </c>
      <c r="I318" s="409">
        <f t="shared" si="74"/>
        <v>0</v>
      </c>
      <c r="J318" s="409">
        <f t="shared" si="74"/>
        <v>0</v>
      </c>
      <c r="K318" s="409">
        <f t="shared" si="74"/>
        <v>0</v>
      </c>
      <c r="L318" s="409">
        <f t="shared" si="74"/>
        <v>0</v>
      </c>
      <c r="M318" s="426"/>
      <c r="N318" s="496"/>
      <c r="O318" s="496"/>
      <c r="P318" s="496"/>
    </row>
    <row r="319" spans="1:16" ht="18.75" hidden="1">
      <c r="A319" s="481"/>
      <c r="B319" s="497" t="s">
        <v>521</v>
      </c>
      <c r="C319" s="497"/>
      <c r="D319" s="470"/>
      <c r="E319" s="470"/>
      <c r="F319" s="470"/>
      <c r="G319" s="1334" t="s">
        <v>521</v>
      </c>
      <c r="H319" s="1334"/>
      <c r="I319" s="1334"/>
      <c r="J319" s="1334"/>
      <c r="K319" s="1334"/>
      <c r="L319" s="1334"/>
      <c r="M319" s="484"/>
      <c r="N319" s="484"/>
      <c r="O319" s="484"/>
      <c r="P319" s="484"/>
    </row>
    <row r="320" spans="1:16" ht="18.75" hidden="1">
      <c r="A320" s="1335" t="s">
        <v>4</v>
      </c>
      <c r="B320" s="1335"/>
      <c r="C320" s="1335"/>
      <c r="D320" s="1335"/>
      <c r="E320" s="470"/>
      <c r="F320" s="470"/>
      <c r="G320" s="498"/>
      <c r="H320" s="1336" t="s">
        <v>522</v>
      </c>
      <c r="I320" s="1336"/>
      <c r="J320" s="1336"/>
      <c r="K320" s="1336"/>
      <c r="L320" s="1336"/>
      <c r="M320" s="484"/>
      <c r="N320" s="484"/>
      <c r="O320" s="484"/>
      <c r="P320" s="484"/>
    </row>
    <row r="321" ht="15" hidden="1"/>
    <row r="322" ht="15" hidden="1"/>
    <row r="323" ht="15" hidden="1"/>
    <row r="324" ht="15" hidden="1"/>
    <row r="325" ht="15" hidden="1"/>
    <row r="326" ht="15" hidden="1"/>
    <row r="327" ht="15" hidden="1"/>
    <row r="328" ht="15" hidden="1"/>
    <row r="329" ht="15" hidden="1"/>
    <row r="330" ht="15" hidden="1"/>
    <row r="331" ht="15" hidden="1"/>
    <row r="332" ht="15" hidden="1"/>
    <row r="333" spans="1:13" ht="16.5" hidden="1">
      <c r="A333" s="1359" t="s">
        <v>33</v>
      </c>
      <c r="B333" s="1360"/>
      <c r="C333" s="480"/>
      <c r="D333" s="1361" t="s">
        <v>79</v>
      </c>
      <c r="E333" s="1361"/>
      <c r="F333" s="1361"/>
      <c r="G333" s="1361"/>
      <c r="H333" s="1361"/>
      <c r="I333" s="1361"/>
      <c r="J333" s="1361"/>
      <c r="K333" s="1362"/>
      <c r="L333" s="1362"/>
      <c r="M333" s="484"/>
    </row>
    <row r="334" spans="1:13" ht="16.5" hidden="1">
      <c r="A334" s="1327" t="s">
        <v>344</v>
      </c>
      <c r="B334" s="1327"/>
      <c r="C334" s="1327"/>
      <c r="D334" s="1361" t="s">
        <v>216</v>
      </c>
      <c r="E334" s="1361"/>
      <c r="F334" s="1361"/>
      <c r="G334" s="1361"/>
      <c r="H334" s="1361"/>
      <c r="I334" s="1361"/>
      <c r="J334" s="1361"/>
      <c r="K334" s="1363" t="s">
        <v>514</v>
      </c>
      <c r="L334" s="1363"/>
      <c r="M334" s="481"/>
    </row>
    <row r="335" spans="1:13" ht="16.5" hidden="1">
      <c r="A335" s="1327" t="s">
        <v>345</v>
      </c>
      <c r="B335" s="1327"/>
      <c r="C335" s="416"/>
      <c r="D335" s="1364" t="s">
        <v>555</v>
      </c>
      <c r="E335" s="1364"/>
      <c r="F335" s="1364"/>
      <c r="G335" s="1364"/>
      <c r="H335" s="1364"/>
      <c r="I335" s="1364"/>
      <c r="J335" s="1364"/>
      <c r="K335" s="1362"/>
      <c r="L335" s="1362"/>
      <c r="M335" s="484"/>
    </row>
    <row r="336" spans="1:13" ht="15.75" hidden="1">
      <c r="A336" s="437" t="s">
        <v>119</v>
      </c>
      <c r="B336" s="437"/>
      <c r="C336" s="422"/>
      <c r="D336" s="485"/>
      <c r="E336" s="485"/>
      <c r="F336" s="486"/>
      <c r="G336" s="486"/>
      <c r="H336" s="486"/>
      <c r="I336" s="486"/>
      <c r="J336" s="486"/>
      <c r="K336" s="1343"/>
      <c r="L336" s="1343"/>
      <c r="M336" s="481"/>
    </row>
    <row r="337" spans="1:13" ht="15.75" hidden="1">
      <c r="A337" s="485"/>
      <c r="B337" s="485" t="s">
        <v>94</v>
      </c>
      <c r="C337" s="485"/>
      <c r="D337" s="485"/>
      <c r="E337" s="485"/>
      <c r="F337" s="485"/>
      <c r="G337" s="485"/>
      <c r="H337" s="485"/>
      <c r="I337" s="485"/>
      <c r="J337" s="485"/>
      <c r="K337" s="1346"/>
      <c r="L337" s="1346"/>
      <c r="M337" s="481"/>
    </row>
    <row r="338" spans="1:13" ht="15.75" hidden="1">
      <c r="A338" s="988" t="s">
        <v>71</v>
      </c>
      <c r="B338" s="989"/>
      <c r="C338" s="1344" t="s">
        <v>38</v>
      </c>
      <c r="D338" s="1350" t="s">
        <v>339</v>
      </c>
      <c r="E338" s="1350"/>
      <c r="F338" s="1350"/>
      <c r="G338" s="1350"/>
      <c r="H338" s="1350"/>
      <c r="I338" s="1350"/>
      <c r="J338" s="1350"/>
      <c r="K338" s="1350"/>
      <c r="L338" s="1350"/>
      <c r="M338" s="484"/>
    </row>
    <row r="339" spans="1:13" ht="15.75" hidden="1">
      <c r="A339" s="990"/>
      <c r="B339" s="991"/>
      <c r="C339" s="1344"/>
      <c r="D339" s="1351" t="s">
        <v>207</v>
      </c>
      <c r="E339" s="1352"/>
      <c r="F339" s="1352"/>
      <c r="G339" s="1352"/>
      <c r="H339" s="1352"/>
      <c r="I339" s="1352"/>
      <c r="J339" s="1353"/>
      <c r="K339" s="1354" t="s">
        <v>208</v>
      </c>
      <c r="L339" s="1354" t="s">
        <v>209</v>
      </c>
      <c r="M339" s="481"/>
    </row>
    <row r="340" spans="1:13" ht="15.75" hidden="1">
      <c r="A340" s="990"/>
      <c r="B340" s="991"/>
      <c r="C340" s="1344"/>
      <c r="D340" s="1345" t="s">
        <v>37</v>
      </c>
      <c r="E340" s="1347" t="s">
        <v>7</v>
      </c>
      <c r="F340" s="1348"/>
      <c r="G340" s="1348"/>
      <c r="H340" s="1348"/>
      <c r="I340" s="1348"/>
      <c r="J340" s="1349"/>
      <c r="K340" s="1355"/>
      <c r="L340" s="1357"/>
      <c r="M340" s="481"/>
    </row>
    <row r="341" spans="1:16" ht="15.75" hidden="1">
      <c r="A341" s="1365"/>
      <c r="B341" s="1366"/>
      <c r="C341" s="1344"/>
      <c r="D341" s="1345"/>
      <c r="E341" s="487" t="s">
        <v>210</v>
      </c>
      <c r="F341" s="487" t="s">
        <v>211</v>
      </c>
      <c r="G341" s="487" t="s">
        <v>212</v>
      </c>
      <c r="H341" s="487" t="s">
        <v>213</v>
      </c>
      <c r="I341" s="487" t="s">
        <v>346</v>
      </c>
      <c r="J341" s="487" t="s">
        <v>214</v>
      </c>
      <c r="K341" s="1356"/>
      <c r="L341" s="1358"/>
      <c r="M341" s="1339" t="s">
        <v>502</v>
      </c>
      <c r="N341" s="1339"/>
      <c r="O341" s="1339"/>
      <c r="P341" s="1339"/>
    </row>
    <row r="342" spans="1:16" ht="15" hidden="1">
      <c r="A342" s="1340" t="s">
        <v>6</v>
      </c>
      <c r="B342" s="1341"/>
      <c r="C342" s="488">
        <v>1</v>
      </c>
      <c r="D342" s="489">
        <v>2</v>
      </c>
      <c r="E342" s="488">
        <v>3</v>
      </c>
      <c r="F342" s="489">
        <v>4</v>
      </c>
      <c r="G342" s="488">
        <v>5</v>
      </c>
      <c r="H342" s="489">
        <v>6</v>
      </c>
      <c r="I342" s="488">
        <v>7</v>
      </c>
      <c r="J342" s="489">
        <v>8</v>
      </c>
      <c r="K342" s="488">
        <v>9</v>
      </c>
      <c r="L342" s="489">
        <v>10</v>
      </c>
      <c r="M342" s="490" t="s">
        <v>503</v>
      </c>
      <c r="N342" s="491" t="s">
        <v>506</v>
      </c>
      <c r="O342" s="491" t="s">
        <v>504</v>
      </c>
      <c r="P342" s="491" t="s">
        <v>505</v>
      </c>
    </row>
    <row r="343" spans="1:16" ht="24.75" customHeight="1" hidden="1">
      <c r="A343" s="429" t="s">
        <v>0</v>
      </c>
      <c r="B343" s="430" t="s">
        <v>131</v>
      </c>
      <c r="C343" s="404">
        <f>C344+C345</f>
        <v>676031</v>
      </c>
      <c r="D343" s="404">
        <f aca="true" t="shared" si="75" ref="D343:L343">D344+D345</f>
        <v>216345</v>
      </c>
      <c r="E343" s="404">
        <f t="shared" si="75"/>
        <v>42086</v>
      </c>
      <c r="F343" s="404">
        <f t="shared" si="75"/>
        <v>0</v>
      </c>
      <c r="G343" s="404">
        <f t="shared" si="75"/>
        <v>127097</v>
      </c>
      <c r="H343" s="404">
        <f t="shared" si="75"/>
        <v>24743</v>
      </c>
      <c r="I343" s="404">
        <f t="shared" si="75"/>
        <v>3300</v>
      </c>
      <c r="J343" s="404">
        <f t="shared" si="75"/>
        <v>19119</v>
      </c>
      <c r="K343" s="404">
        <f t="shared" si="75"/>
        <v>0</v>
      </c>
      <c r="L343" s="404">
        <f t="shared" si="75"/>
        <v>459686</v>
      </c>
      <c r="M343" s="404" t="e">
        <f>'03'!#REF!+'04'!#REF!</f>
        <v>#REF!</v>
      </c>
      <c r="N343" s="404" t="e">
        <f>C343-M343</f>
        <v>#REF!</v>
      </c>
      <c r="O343" s="404" t="e">
        <f>'07'!#REF!</f>
        <v>#REF!</v>
      </c>
      <c r="P343" s="404" t="e">
        <f>C343-O343</f>
        <v>#REF!</v>
      </c>
    </row>
    <row r="344" spans="1:16" ht="24.75" customHeight="1" hidden="1">
      <c r="A344" s="432">
        <v>1</v>
      </c>
      <c r="B344" s="433" t="s">
        <v>132</v>
      </c>
      <c r="C344" s="404">
        <f>D344+K344+L344</f>
        <v>293359</v>
      </c>
      <c r="D344" s="404">
        <f>E344+F344+G344+H344+I344+J344</f>
        <v>146432</v>
      </c>
      <c r="E344" s="409">
        <v>17635</v>
      </c>
      <c r="F344" s="409"/>
      <c r="G344" s="409">
        <v>127097</v>
      </c>
      <c r="H344" s="409">
        <v>1700</v>
      </c>
      <c r="I344" s="409"/>
      <c r="J344" s="409"/>
      <c r="K344" s="409"/>
      <c r="L344" s="409">
        <v>146927</v>
      </c>
      <c r="M344" s="409" t="e">
        <f>'03'!#REF!+'04'!#REF!</f>
        <v>#REF!</v>
      </c>
      <c r="N344" s="409" t="e">
        <f aca="true" t="shared" si="76" ref="N344:N358">C344-M344</f>
        <v>#REF!</v>
      </c>
      <c r="O344" s="409" t="e">
        <f>'07'!#REF!</f>
        <v>#REF!</v>
      </c>
      <c r="P344" s="409" t="e">
        <f aca="true" t="shared" si="77" ref="P344:P358">C344-O344</f>
        <v>#REF!</v>
      </c>
    </row>
    <row r="345" spans="1:16" ht="24.75" customHeight="1" hidden="1">
      <c r="A345" s="432">
        <v>2</v>
      </c>
      <c r="B345" s="433" t="s">
        <v>133</v>
      </c>
      <c r="C345" s="404">
        <f>D345+K345+L345</f>
        <v>382672</v>
      </c>
      <c r="D345" s="404">
        <f>E345+F345+G345+H345+I345+J345</f>
        <v>69913</v>
      </c>
      <c r="E345" s="409">
        <v>24451</v>
      </c>
      <c r="F345" s="409"/>
      <c r="G345" s="409"/>
      <c r="H345" s="409">
        <v>23043</v>
      </c>
      <c r="I345" s="409">
        <v>3300</v>
      </c>
      <c r="J345" s="409">
        <v>19119</v>
      </c>
      <c r="K345" s="409"/>
      <c r="L345" s="409">
        <v>312759</v>
      </c>
      <c r="M345" s="409" t="e">
        <f>'03'!#REF!+'04'!#REF!</f>
        <v>#REF!</v>
      </c>
      <c r="N345" s="409" t="e">
        <f t="shared" si="76"/>
        <v>#REF!</v>
      </c>
      <c r="O345" s="409" t="e">
        <f>'07'!#REF!</f>
        <v>#REF!</v>
      </c>
      <c r="P345" s="409" t="e">
        <f t="shared" si="77"/>
        <v>#REF!</v>
      </c>
    </row>
    <row r="346" spans="1:16" ht="24.75" customHeight="1" hidden="1">
      <c r="A346" s="394" t="s">
        <v>1</v>
      </c>
      <c r="B346" s="395" t="s">
        <v>134</v>
      </c>
      <c r="C346" s="404">
        <f>D346+K346+L346</f>
        <v>75600</v>
      </c>
      <c r="D346" s="404">
        <f>E346+F346+G346+H346+I346+J346</f>
        <v>8470</v>
      </c>
      <c r="E346" s="409">
        <v>8470</v>
      </c>
      <c r="F346" s="409"/>
      <c r="G346" s="409"/>
      <c r="H346" s="409"/>
      <c r="I346" s="409"/>
      <c r="J346" s="409"/>
      <c r="K346" s="409"/>
      <c r="L346" s="409">
        <v>67130</v>
      </c>
      <c r="M346" s="409" t="e">
        <f>'03'!#REF!+'04'!#REF!</f>
        <v>#REF!</v>
      </c>
      <c r="N346" s="409" t="e">
        <f t="shared" si="76"/>
        <v>#REF!</v>
      </c>
      <c r="O346" s="409" t="e">
        <f>'07'!#REF!</f>
        <v>#REF!</v>
      </c>
      <c r="P346" s="409" t="e">
        <f t="shared" si="77"/>
        <v>#REF!</v>
      </c>
    </row>
    <row r="347" spans="1:16" ht="24.75" customHeight="1" hidden="1">
      <c r="A347" s="394" t="s">
        <v>9</v>
      </c>
      <c r="B347" s="395" t="s">
        <v>135</v>
      </c>
      <c r="C347" s="404">
        <f>D347+K347+L347</f>
        <v>0</v>
      </c>
      <c r="D347" s="404">
        <f>E347+F347+G347+H347+I347+J347</f>
        <v>0</v>
      </c>
      <c r="E347" s="409"/>
      <c r="F347" s="409"/>
      <c r="G347" s="409"/>
      <c r="H347" s="409"/>
      <c r="I347" s="409"/>
      <c r="J347" s="409"/>
      <c r="K347" s="409"/>
      <c r="L347" s="409"/>
      <c r="M347" s="409" t="e">
        <f>'03'!#REF!+'04'!#REF!</f>
        <v>#REF!</v>
      </c>
      <c r="N347" s="409" t="e">
        <f t="shared" si="76"/>
        <v>#REF!</v>
      </c>
      <c r="O347" s="409" t="e">
        <f>'07'!#REF!</f>
        <v>#REF!</v>
      </c>
      <c r="P347" s="409" t="e">
        <f t="shared" si="77"/>
        <v>#REF!</v>
      </c>
    </row>
    <row r="348" spans="1:16" ht="24.75" customHeight="1" hidden="1">
      <c r="A348" s="394" t="s">
        <v>136</v>
      </c>
      <c r="B348" s="395" t="s">
        <v>137</v>
      </c>
      <c r="C348" s="404">
        <f>C349+C358</f>
        <v>600431</v>
      </c>
      <c r="D348" s="404">
        <f aca="true" t="shared" si="78" ref="D348:L348">D349+D358</f>
        <v>207875</v>
      </c>
      <c r="E348" s="404">
        <f t="shared" si="78"/>
        <v>33616</v>
      </c>
      <c r="F348" s="404">
        <f t="shared" si="78"/>
        <v>0</v>
      </c>
      <c r="G348" s="404">
        <f t="shared" si="78"/>
        <v>127097</v>
      </c>
      <c r="H348" s="404">
        <f t="shared" si="78"/>
        <v>24743</v>
      </c>
      <c r="I348" s="404">
        <f t="shared" si="78"/>
        <v>3300</v>
      </c>
      <c r="J348" s="404">
        <f t="shared" si="78"/>
        <v>19119</v>
      </c>
      <c r="K348" s="404">
        <f t="shared" si="78"/>
        <v>0</v>
      </c>
      <c r="L348" s="404">
        <f t="shared" si="78"/>
        <v>392556</v>
      </c>
      <c r="M348" s="404" t="e">
        <f>'03'!#REF!+'04'!#REF!</f>
        <v>#REF!</v>
      </c>
      <c r="N348" s="404" t="e">
        <f t="shared" si="76"/>
        <v>#REF!</v>
      </c>
      <c r="O348" s="404" t="e">
        <f>'07'!#REF!</f>
        <v>#REF!</v>
      </c>
      <c r="P348" s="404" t="e">
        <f t="shared" si="77"/>
        <v>#REF!</v>
      </c>
    </row>
    <row r="349" spans="1:16" ht="24.75" customHeight="1" hidden="1">
      <c r="A349" s="394" t="s">
        <v>52</v>
      </c>
      <c r="B349" s="434" t="s">
        <v>138</v>
      </c>
      <c r="C349" s="404">
        <f>SUM(C350:C357)</f>
        <v>455899</v>
      </c>
      <c r="D349" s="404">
        <f aca="true" t="shared" si="79" ref="D349:L349">SUM(D350:D357)</f>
        <v>63343</v>
      </c>
      <c r="E349" s="404">
        <f t="shared" si="79"/>
        <v>16181</v>
      </c>
      <c r="F349" s="404">
        <f t="shared" si="79"/>
        <v>0</v>
      </c>
      <c r="G349" s="404">
        <f t="shared" si="79"/>
        <v>0</v>
      </c>
      <c r="H349" s="404">
        <f t="shared" si="79"/>
        <v>24743</v>
      </c>
      <c r="I349" s="404">
        <f t="shared" si="79"/>
        <v>3300</v>
      </c>
      <c r="J349" s="404">
        <f t="shared" si="79"/>
        <v>19119</v>
      </c>
      <c r="K349" s="404">
        <f t="shared" si="79"/>
        <v>0</v>
      </c>
      <c r="L349" s="404">
        <f t="shared" si="79"/>
        <v>392556</v>
      </c>
      <c r="M349" s="404" t="e">
        <f>'03'!#REF!+'04'!#REF!</f>
        <v>#REF!</v>
      </c>
      <c r="N349" s="404" t="e">
        <f t="shared" si="76"/>
        <v>#REF!</v>
      </c>
      <c r="O349" s="404" t="e">
        <f>'07'!#REF!</f>
        <v>#REF!</v>
      </c>
      <c r="P349" s="404" t="e">
        <f t="shared" si="77"/>
        <v>#REF!</v>
      </c>
    </row>
    <row r="350" spans="1:16" ht="24.75" customHeight="1" hidden="1">
      <c r="A350" s="432" t="s">
        <v>54</v>
      </c>
      <c r="B350" s="433" t="s">
        <v>139</v>
      </c>
      <c r="C350" s="404">
        <f aca="true" t="shared" si="80" ref="C350:C358">D350+K350+L350</f>
        <v>75443</v>
      </c>
      <c r="D350" s="404">
        <f aca="true" t="shared" si="81" ref="D350:D358">E350+F350+G350+H350+I350+J350</f>
        <v>61443</v>
      </c>
      <c r="E350" s="409">
        <v>15981</v>
      </c>
      <c r="F350" s="409"/>
      <c r="G350" s="409"/>
      <c r="H350" s="409">
        <v>23043</v>
      </c>
      <c r="I350" s="409">
        <v>3300</v>
      </c>
      <c r="J350" s="409">
        <v>19119</v>
      </c>
      <c r="K350" s="409"/>
      <c r="L350" s="409">
        <v>14000</v>
      </c>
      <c r="M350" s="409" t="e">
        <f>'03'!#REF!+'04'!#REF!</f>
        <v>#REF!</v>
      </c>
      <c r="N350" s="409" t="e">
        <f t="shared" si="76"/>
        <v>#REF!</v>
      </c>
      <c r="O350" s="409" t="e">
        <f>'07'!#REF!</f>
        <v>#REF!</v>
      </c>
      <c r="P350" s="409" t="e">
        <f t="shared" si="77"/>
        <v>#REF!</v>
      </c>
    </row>
    <row r="351" spans="1:16" ht="24.75" customHeight="1" hidden="1">
      <c r="A351" s="432" t="s">
        <v>55</v>
      </c>
      <c r="B351" s="433" t="s">
        <v>140</v>
      </c>
      <c r="C351" s="404">
        <f t="shared" si="80"/>
        <v>0</v>
      </c>
      <c r="D351" s="404">
        <f t="shared" si="81"/>
        <v>0</v>
      </c>
      <c r="E351" s="409"/>
      <c r="F351" s="409"/>
      <c r="G351" s="409"/>
      <c r="H351" s="409"/>
      <c r="I351" s="409"/>
      <c r="J351" s="409"/>
      <c r="K351" s="409"/>
      <c r="L351" s="409"/>
      <c r="M351" s="409" t="e">
        <f>'03'!#REF!+'04'!#REF!</f>
        <v>#REF!</v>
      </c>
      <c r="N351" s="409" t="e">
        <f t="shared" si="76"/>
        <v>#REF!</v>
      </c>
      <c r="O351" s="409" t="e">
        <f>'07'!#REF!</f>
        <v>#REF!</v>
      </c>
      <c r="P351" s="409" t="e">
        <f t="shared" si="77"/>
        <v>#REF!</v>
      </c>
    </row>
    <row r="352" spans="1:16" ht="24.75" customHeight="1" hidden="1">
      <c r="A352" s="432" t="s">
        <v>141</v>
      </c>
      <c r="B352" s="433" t="s">
        <v>202</v>
      </c>
      <c r="C352" s="404">
        <f t="shared" si="80"/>
        <v>0</v>
      </c>
      <c r="D352" s="404">
        <f t="shared" si="81"/>
        <v>0</v>
      </c>
      <c r="E352" s="409"/>
      <c r="F352" s="409"/>
      <c r="G352" s="409"/>
      <c r="H352" s="409"/>
      <c r="I352" s="409"/>
      <c r="J352" s="409"/>
      <c r="K352" s="409"/>
      <c r="L352" s="409"/>
      <c r="M352" s="409" t="e">
        <f>'03'!#REF!</f>
        <v>#REF!</v>
      </c>
      <c r="N352" s="409" t="e">
        <f t="shared" si="76"/>
        <v>#REF!</v>
      </c>
      <c r="O352" s="409" t="e">
        <f>'07'!#REF!</f>
        <v>#REF!</v>
      </c>
      <c r="P352" s="409" t="e">
        <f t="shared" si="77"/>
        <v>#REF!</v>
      </c>
    </row>
    <row r="353" spans="1:16" ht="24.75" customHeight="1" hidden="1">
      <c r="A353" s="432" t="s">
        <v>143</v>
      </c>
      <c r="B353" s="433" t="s">
        <v>142</v>
      </c>
      <c r="C353" s="404">
        <f t="shared" si="80"/>
        <v>253354</v>
      </c>
      <c r="D353" s="404">
        <f t="shared" si="81"/>
        <v>1900</v>
      </c>
      <c r="E353" s="409">
        <v>200</v>
      </c>
      <c r="F353" s="409"/>
      <c r="G353" s="409"/>
      <c r="H353" s="409">
        <v>1700</v>
      </c>
      <c r="I353" s="409"/>
      <c r="J353" s="409"/>
      <c r="K353" s="409"/>
      <c r="L353" s="409">
        <v>251454</v>
      </c>
      <c r="M353" s="409" t="e">
        <f>'03'!#REF!+'04'!#REF!</f>
        <v>#REF!</v>
      </c>
      <c r="N353" s="409" t="e">
        <f t="shared" si="76"/>
        <v>#REF!</v>
      </c>
      <c r="O353" s="409" t="e">
        <f>'07'!#REF!</f>
        <v>#REF!</v>
      </c>
      <c r="P353" s="409" t="e">
        <f t="shared" si="77"/>
        <v>#REF!</v>
      </c>
    </row>
    <row r="354" spans="1:16" ht="24.75" customHeight="1" hidden="1">
      <c r="A354" s="432" t="s">
        <v>145</v>
      </c>
      <c r="B354" s="433" t="s">
        <v>144</v>
      </c>
      <c r="C354" s="404">
        <f t="shared" si="80"/>
        <v>0</v>
      </c>
      <c r="D354" s="404">
        <f t="shared" si="81"/>
        <v>0</v>
      </c>
      <c r="E354" s="409"/>
      <c r="F354" s="409"/>
      <c r="G354" s="409"/>
      <c r="H354" s="409"/>
      <c r="I354" s="409"/>
      <c r="J354" s="409"/>
      <c r="K354" s="409"/>
      <c r="L354" s="409"/>
      <c r="M354" s="409" t="e">
        <f>'03'!#REF!+'04'!#REF!</f>
        <v>#REF!</v>
      </c>
      <c r="N354" s="409" t="e">
        <f t="shared" si="76"/>
        <v>#REF!</v>
      </c>
      <c r="O354" s="409" t="e">
        <f>'07'!#REF!</f>
        <v>#REF!</v>
      </c>
      <c r="P354" s="409" t="e">
        <f t="shared" si="77"/>
        <v>#REF!</v>
      </c>
    </row>
    <row r="355" spans="1:16" ht="24.75" customHeight="1" hidden="1">
      <c r="A355" s="432" t="s">
        <v>147</v>
      </c>
      <c r="B355" s="433" t="s">
        <v>146</v>
      </c>
      <c r="C355" s="404">
        <f t="shared" si="80"/>
        <v>0</v>
      </c>
      <c r="D355" s="404">
        <f t="shared" si="81"/>
        <v>0</v>
      </c>
      <c r="E355" s="409"/>
      <c r="F355" s="409"/>
      <c r="G355" s="409"/>
      <c r="H355" s="409"/>
      <c r="I355" s="409"/>
      <c r="J355" s="409"/>
      <c r="K355" s="409"/>
      <c r="L355" s="409"/>
      <c r="M355" s="409" t="e">
        <f>'03'!#REF!+'04'!#REF!</f>
        <v>#REF!</v>
      </c>
      <c r="N355" s="409" t="e">
        <f t="shared" si="76"/>
        <v>#REF!</v>
      </c>
      <c r="O355" s="409" t="e">
        <f>'07'!#REF!</f>
        <v>#REF!</v>
      </c>
      <c r="P355" s="409" t="e">
        <f t="shared" si="77"/>
        <v>#REF!</v>
      </c>
    </row>
    <row r="356" spans="1:16" ht="24.75" customHeight="1" hidden="1">
      <c r="A356" s="432" t="s">
        <v>149</v>
      </c>
      <c r="B356" s="435" t="s">
        <v>148</v>
      </c>
      <c r="C356" s="404">
        <f t="shared" si="80"/>
        <v>0</v>
      </c>
      <c r="D356" s="404">
        <f t="shared" si="81"/>
        <v>0</v>
      </c>
      <c r="E356" s="409"/>
      <c r="F356" s="409"/>
      <c r="G356" s="409"/>
      <c r="H356" s="409"/>
      <c r="I356" s="409"/>
      <c r="J356" s="409"/>
      <c r="K356" s="409"/>
      <c r="L356" s="409"/>
      <c r="M356" s="409" t="e">
        <f>'03'!#REF!+'04'!#REF!</f>
        <v>#REF!</v>
      </c>
      <c r="N356" s="409" t="e">
        <f t="shared" si="76"/>
        <v>#REF!</v>
      </c>
      <c r="O356" s="409" t="e">
        <f>'07'!#REF!</f>
        <v>#REF!</v>
      </c>
      <c r="P356" s="409" t="e">
        <f t="shared" si="77"/>
        <v>#REF!</v>
      </c>
    </row>
    <row r="357" spans="1:16" ht="24.75" customHeight="1" hidden="1">
      <c r="A357" s="432" t="s">
        <v>186</v>
      </c>
      <c r="B357" s="433" t="s">
        <v>150</v>
      </c>
      <c r="C357" s="404">
        <f t="shared" si="80"/>
        <v>127102</v>
      </c>
      <c r="D357" s="404">
        <f t="shared" si="81"/>
        <v>0</v>
      </c>
      <c r="E357" s="409"/>
      <c r="F357" s="409"/>
      <c r="G357" s="409"/>
      <c r="H357" s="409"/>
      <c r="I357" s="409"/>
      <c r="J357" s="409"/>
      <c r="K357" s="409"/>
      <c r="L357" s="409">
        <v>127102</v>
      </c>
      <c r="M357" s="409" t="e">
        <f>'03'!#REF!+'04'!#REF!</f>
        <v>#REF!</v>
      </c>
      <c r="N357" s="409" t="e">
        <f t="shared" si="76"/>
        <v>#REF!</v>
      </c>
      <c r="O357" s="409" t="e">
        <f>'07'!#REF!</f>
        <v>#REF!</v>
      </c>
      <c r="P357" s="409" t="e">
        <f t="shared" si="77"/>
        <v>#REF!</v>
      </c>
    </row>
    <row r="358" spans="1:16" ht="24.75" customHeight="1" hidden="1">
      <c r="A358" s="394" t="s">
        <v>53</v>
      </c>
      <c r="B358" s="395" t="s">
        <v>151</v>
      </c>
      <c r="C358" s="404">
        <f t="shared" si="80"/>
        <v>144532</v>
      </c>
      <c r="D358" s="404">
        <f t="shared" si="81"/>
        <v>144532</v>
      </c>
      <c r="E358" s="409">
        <v>17435</v>
      </c>
      <c r="F358" s="409"/>
      <c r="G358" s="409">
        <v>127097</v>
      </c>
      <c r="H358" s="409"/>
      <c r="I358" s="409"/>
      <c r="J358" s="409"/>
      <c r="K358" s="409"/>
      <c r="L358" s="409"/>
      <c r="M358" s="404" t="e">
        <f>'03'!#REF!+'04'!#REF!</f>
        <v>#REF!</v>
      </c>
      <c r="N358" s="404" t="e">
        <f t="shared" si="76"/>
        <v>#REF!</v>
      </c>
      <c r="O358" s="404" t="e">
        <f>'07'!#REF!</f>
        <v>#REF!</v>
      </c>
      <c r="P358" s="404" t="e">
        <f t="shared" si="77"/>
        <v>#REF!</v>
      </c>
    </row>
    <row r="359" spans="1:16" ht="24.75" customHeight="1" hidden="1">
      <c r="A359" s="467" t="s">
        <v>76</v>
      </c>
      <c r="B359" s="495" t="s">
        <v>215</v>
      </c>
      <c r="C359" s="479">
        <f>(C350+C351+C352)/C349</f>
        <v>0.16548182821195045</v>
      </c>
      <c r="D359" s="396">
        <f aca="true" t="shared" si="82" ref="D359:L359">(D350+D351+D352)/D349</f>
        <v>0.9700045782485831</v>
      </c>
      <c r="E359" s="415">
        <f t="shared" si="82"/>
        <v>0.9876398244855077</v>
      </c>
      <c r="F359" s="415" t="e">
        <f t="shared" si="82"/>
        <v>#DIV/0!</v>
      </c>
      <c r="G359" s="415" t="e">
        <f t="shared" si="82"/>
        <v>#DIV/0!</v>
      </c>
      <c r="H359" s="415">
        <f t="shared" si="82"/>
        <v>0.9312936992280645</v>
      </c>
      <c r="I359" s="415">
        <f t="shared" si="82"/>
        <v>1</v>
      </c>
      <c r="J359" s="415">
        <f t="shared" si="82"/>
        <v>1</v>
      </c>
      <c r="K359" s="415" t="e">
        <f t="shared" si="82"/>
        <v>#DIV/0!</v>
      </c>
      <c r="L359" s="415">
        <f t="shared" si="82"/>
        <v>0.03566370148462895</v>
      </c>
      <c r="M359" s="426"/>
      <c r="N359" s="496"/>
      <c r="O359" s="496"/>
      <c r="P359" s="496"/>
    </row>
    <row r="360" spans="1:16" ht="17.25" hidden="1">
      <c r="A360" s="1342" t="s">
        <v>500</v>
      </c>
      <c r="B360" s="1342"/>
      <c r="C360" s="409">
        <f>C343-C346-C347-C348</f>
        <v>0</v>
      </c>
      <c r="D360" s="409">
        <f aca="true" t="shared" si="83" ref="D360:L360">D343-D346-D347-D348</f>
        <v>0</v>
      </c>
      <c r="E360" s="409">
        <f t="shared" si="83"/>
        <v>0</v>
      </c>
      <c r="F360" s="409">
        <f t="shared" si="83"/>
        <v>0</v>
      </c>
      <c r="G360" s="409">
        <f t="shared" si="83"/>
        <v>0</v>
      </c>
      <c r="H360" s="409">
        <f t="shared" si="83"/>
        <v>0</v>
      </c>
      <c r="I360" s="409">
        <f t="shared" si="83"/>
        <v>0</v>
      </c>
      <c r="J360" s="409">
        <f t="shared" si="83"/>
        <v>0</v>
      </c>
      <c r="K360" s="409">
        <f t="shared" si="83"/>
        <v>0</v>
      </c>
      <c r="L360" s="409">
        <f t="shared" si="83"/>
        <v>0</v>
      </c>
      <c r="M360" s="426"/>
      <c r="N360" s="496"/>
      <c r="O360" s="496"/>
      <c r="P360" s="496"/>
    </row>
    <row r="361" spans="1:16" ht="17.25" hidden="1">
      <c r="A361" s="1337" t="s">
        <v>501</v>
      </c>
      <c r="B361" s="1337"/>
      <c r="C361" s="409">
        <f>C348-C349-C358</f>
        <v>0</v>
      </c>
      <c r="D361" s="409">
        <f aca="true" t="shared" si="84" ref="D361:L361">D348-D349-D358</f>
        <v>0</v>
      </c>
      <c r="E361" s="409">
        <f t="shared" si="84"/>
        <v>0</v>
      </c>
      <c r="F361" s="409">
        <f t="shared" si="84"/>
        <v>0</v>
      </c>
      <c r="G361" s="409">
        <f t="shared" si="84"/>
        <v>0</v>
      </c>
      <c r="H361" s="409">
        <f t="shared" si="84"/>
        <v>0</v>
      </c>
      <c r="I361" s="409">
        <f t="shared" si="84"/>
        <v>0</v>
      </c>
      <c r="J361" s="409">
        <f t="shared" si="84"/>
        <v>0</v>
      </c>
      <c r="K361" s="409">
        <f t="shared" si="84"/>
        <v>0</v>
      </c>
      <c r="L361" s="409">
        <f t="shared" si="84"/>
        <v>0</v>
      </c>
      <c r="M361" s="426"/>
      <c r="N361" s="496"/>
      <c r="O361" s="496"/>
      <c r="P361" s="496"/>
    </row>
    <row r="362" spans="1:16" ht="18.75" hidden="1">
      <c r="A362" s="481"/>
      <c r="B362" s="497" t="s">
        <v>521</v>
      </c>
      <c r="C362" s="497"/>
      <c r="D362" s="470"/>
      <c r="E362" s="470"/>
      <c r="F362" s="470"/>
      <c r="G362" s="1334" t="s">
        <v>521</v>
      </c>
      <c r="H362" s="1334"/>
      <c r="I362" s="1334"/>
      <c r="J362" s="1334"/>
      <c r="K362" s="1334"/>
      <c r="L362" s="1334"/>
      <c r="M362" s="484"/>
      <c r="N362" s="484"/>
      <c r="O362" s="484"/>
      <c r="P362" s="484"/>
    </row>
    <row r="363" spans="1:16" ht="18.75" hidden="1">
      <c r="A363" s="1335" t="s">
        <v>4</v>
      </c>
      <c r="B363" s="1335"/>
      <c r="C363" s="1335"/>
      <c r="D363" s="1335"/>
      <c r="E363" s="470"/>
      <c r="F363" s="470"/>
      <c r="G363" s="498"/>
      <c r="H363" s="1336" t="s">
        <v>522</v>
      </c>
      <c r="I363" s="1336"/>
      <c r="J363" s="1336"/>
      <c r="K363" s="1336"/>
      <c r="L363" s="1336"/>
      <c r="M363" s="484"/>
      <c r="N363" s="484"/>
      <c r="O363" s="484"/>
      <c r="P363" s="484"/>
    </row>
    <row r="364" ht="15" hidden="1"/>
    <row r="365" ht="15" hidden="1"/>
    <row r="366" ht="15" hidden="1"/>
    <row r="367" ht="15" hidden="1"/>
    <row r="368" ht="15" hidden="1"/>
    <row r="369" ht="15" hidden="1"/>
    <row r="370" ht="15" hidden="1"/>
    <row r="371" ht="15" hidden="1"/>
    <row r="372" ht="15" hidden="1"/>
    <row r="373" ht="15" hidden="1"/>
    <row r="374" ht="15" hidden="1"/>
    <row r="375" ht="15" hidden="1"/>
    <row r="376" spans="1:13" ht="16.5" hidden="1">
      <c r="A376" s="1359" t="s">
        <v>33</v>
      </c>
      <c r="B376" s="1360"/>
      <c r="C376" s="480"/>
      <c r="D376" s="1361" t="s">
        <v>79</v>
      </c>
      <c r="E376" s="1361"/>
      <c r="F376" s="1361"/>
      <c r="G376" s="1361"/>
      <c r="H376" s="1361"/>
      <c r="I376" s="1361"/>
      <c r="J376" s="1361"/>
      <c r="K376" s="1362"/>
      <c r="L376" s="1362"/>
      <c r="M376" s="484"/>
    </row>
    <row r="377" spans="1:13" ht="16.5" hidden="1">
      <c r="A377" s="1327" t="s">
        <v>344</v>
      </c>
      <c r="B377" s="1327"/>
      <c r="C377" s="1327"/>
      <c r="D377" s="1361" t="s">
        <v>216</v>
      </c>
      <c r="E377" s="1361"/>
      <c r="F377" s="1361"/>
      <c r="G377" s="1361"/>
      <c r="H377" s="1361"/>
      <c r="I377" s="1361"/>
      <c r="J377" s="1361"/>
      <c r="K377" s="1363" t="s">
        <v>515</v>
      </c>
      <c r="L377" s="1363"/>
      <c r="M377" s="481"/>
    </row>
    <row r="378" spans="1:13" ht="16.5" hidden="1">
      <c r="A378" s="1327" t="s">
        <v>345</v>
      </c>
      <c r="B378" s="1327"/>
      <c r="C378" s="416"/>
      <c r="D378" s="1364" t="s">
        <v>11</v>
      </c>
      <c r="E378" s="1364"/>
      <c r="F378" s="1364"/>
      <c r="G378" s="1364"/>
      <c r="H378" s="1364"/>
      <c r="I378" s="1364"/>
      <c r="J378" s="1364"/>
      <c r="K378" s="1362"/>
      <c r="L378" s="1362"/>
      <c r="M378" s="484"/>
    </row>
    <row r="379" spans="1:13" ht="15.75" hidden="1">
      <c r="A379" s="437" t="s">
        <v>119</v>
      </c>
      <c r="B379" s="437"/>
      <c r="C379" s="422"/>
      <c r="D379" s="485"/>
      <c r="E379" s="485"/>
      <c r="F379" s="486"/>
      <c r="G379" s="486"/>
      <c r="H379" s="486"/>
      <c r="I379" s="486"/>
      <c r="J379" s="486"/>
      <c r="K379" s="1343"/>
      <c r="L379" s="1343"/>
      <c r="M379" s="481"/>
    </row>
    <row r="380" spans="1:13" ht="15.75" hidden="1">
      <c r="A380" s="485"/>
      <c r="B380" s="485" t="s">
        <v>94</v>
      </c>
      <c r="C380" s="409">
        <v>2566605</v>
      </c>
      <c r="D380" s="409">
        <v>891117</v>
      </c>
      <c r="E380" s="409">
        <v>322557</v>
      </c>
      <c r="F380" s="409"/>
      <c r="G380" s="409">
        <v>305560</v>
      </c>
      <c r="H380" s="409"/>
      <c r="I380" s="409">
        <v>263000</v>
      </c>
      <c r="J380" s="409"/>
      <c r="K380" s="409">
        <v>1675488</v>
      </c>
      <c r="L380" s="409"/>
      <c r="M380" s="481"/>
    </row>
    <row r="381" spans="1:13" ht="15.75" hidden="1">
      <c r="A381" s="988" t="s">
        <v>71</v>
      </c>
      <c r="B381" s="989"/>
      <c r="C381" s="1344" t="s">
        <v>38</v>
      </c>
      <c r="D381" s="1350" t="s">
        <v>339</v>
      </c>
      <c r="E381" s="1350"/>
      <c r="F381" s="1350"/>
      <c r="G381" s="1350"/>
      <c r="H381" s="1350"/>
      <c r="I381" s="1350"/>
      <c r="J381" s="1350"/>
      <c r="K381" s="1350"/>
      <c r="L381" s="1350"/>
      <c r="M381" s="484"/>
    </row>
    <row r="382" spans="1:13" ht="15.75" hidden="1">
      <c r="A382" s="990"/>
      <c r="B382" s="991"/>
      <c r="C382" s="1344"/>
      <c r="D382" s="1351" t="s">
        <v>207</v>
      </c>
      <c r="E382" s="1352"/>
      <c r="F382" s="1352"/>
      <c r="G382" s="1352"/>
      <c r="H382" s="1352"/>
      <c r="I382" s="1352"/>
      <c r="J382" s="1353"/>
      <c r="K382" s="1354" t="s">
        <v>208</v>
      </c>
      <c r="L382" s="1354" t="s">
        <v>209</v>
      </c>
      <c r="M382" s="481"/>
    </row>
    <row r="383" spans="1:13" ht="15.75" hidden="1">
      <c r="A383" s="990"/>
      <c r="B383" s="991"/>
      <c r="C383" s="1344"/>
      <c r="D383" s="1345" t="s">
        <v>37</v>
      </c>
      <c r="E383" s="1347" t="s">
        <v>7</v>
      </c>
      <c r="F383" s="1348"/>
      <c r="G383" s="1348"/>
      <c r="H383" s="1348"/>
      <c r="I383" s="1348"/>
      <c r="J383" s="1349"/>
      <c r="K383" s="1355"/>
      <c r="L383" s="1357"/>
      <c r="M383" s="481"/>
    </row>
    <row r="384" spans="1:16" ht="15.75" hidden="1">
      <c r="A384" s="1365"/>
      <c r="B384" s="1366"/>
      <c r="C384" s="1344"/>
      <c r="D384" s="1345"/>
      <c r="E384" s="487" t="s">
        <v>210</v>
      </c>
      <c r="F384" s="487" t="s">
        <v>211</v>
      </c>
      <c r="G384" s="487" t="s">
        <v>212</v>
      </c>
      <c r="H384" s="487" t="s">
        <v>213</v>
      </c>
      <c r="I384" s="487" t="s">
        <v>346</v>
      </c>
      <c r="J384" s="487" t="s">
        <v>214</v>
      </c>
      <c r="K384" s="1356"/>
      <c r="L384" s="1358"/>
      <c r="M384" s="1339" t="s">
        <v>502</v>
      </c>
      <c r="N384" s="1339"/>
      <c r="O384" s="1339"/>
      <c r="P384" s="1339"/>
    </row>
    <row r="385" spans="1:16" ht="15" hidden="1">
      <c r="A385" s="1340" t="s">
        <v>6</v>
      </c>
      <c r="B385" s="1341"/>
      <c r="C385" s="488">
        <v>1</v>
      </c>
      <c r="D385" s="489">
        <v>2</v>
      </c>
      <c r="E385" s="488">
        <v>3</v>
      </c>
      <c r="F385" s="489">
        <v>4</v>
      </c>
      <c r="G385" s="488">
        <v>5</v>
      </c>
      <c r="H385" s="489">
        <v>6</v>
      </c>
      <c r="I385" s="488">
        <v>7</v>
      </c>
      <c r="J385" s="489">
        <v>8</v>
      </c>
      <c r="K385" s="488">
        <v>9</v>
      </c>
      <c r="L385" s="489">
        <v>10</v>
      </c>
      <c r="M385" s="490" t="s">
        <v>503</v>
      </c>
      <c r="N385" s="491" t="s">
        <v>506</v>
      </c>
      <c r="O385" s="491" t="s">
        <v>504</v>
      </c>
      <c r="P385" s="491" t="s">
        <v>505</v>
      </c>
    </row>
    <row r="386" spans="1:16" ht="24.75" customHeight="1" hidden="1">
      <c r="A386" s="429" t="s">
        <v>0</v>
      </c>
      <c r="B386" s="430" t="s">
        <v>131</v>
      </c>
      <c r="C386" s="404">
        <f>C387+C388</f>
        <v>6961324</v>
      </c>
      <c r="D386" s="404">
        <f aca="true" t="shared" si="85" ref="D386:L386">D387+D388</f>
        <v>1160486</v>
      </c>
      <c r="E386" s="404">
        <f t="shared" si="85"/>
        <v>331649</v>
      </c>
      <c r="F386" s="404">
        <f t="shared" si="85"/>
        <v>0</v>
      </c>
      <c r="G386" s="404">
        <f t="shared" si="85"/>
        <v>382410</v>
      </c>
      <c r="H386" s="404">
        <f t="shared" si="85"/>
        <v>109701</v>
      </c>
      <c r="I386" s="404">
        <f t="shared" si="85"/>
        <v>278351</v>
      </c>
      <c r="J386" s="404">
        <f t="shared" si="85"/>
        <v>58375</v>
      </c>
      <c r="K386" s="404">
        <f t="shared" si="85"/>
        <v>0</v>
      </c>
      <c r="L386" s="404">
        <f t="shared" si="85"/>
        <v>5800838</v>
      </c>
      <c r="M386" s="404" t="e">
        <f>'03'!#REF!+'04'!#REF!</f>
        <v>#REF!</v>
      </c>
      <c r="N386" s="404" t="e">
        <f>C386-M386</f>
        <v>#REF!</v>
      </c>
      <c r="O386" s="404" t="e">
        <f>'07'!#REF!</f>
        <v>#REF!</v>
      </c>
      <c r="P386" s="404" t="e">
        <f>C386-O386</f>
        <v>#REF!</v>
      </c>
    </row>
    <row r="387" spans="1:16" ht="24.75" customHeight="1" hidden="1">
      <c r="A387" s="432">
        <v>1</v>
      </c>
      <c r="B387" s="433" t="s">
        <v>132</v>
      </c>
      <c r="C387" s="404">
        <f>D387+K387+L387</f>
        <v>2566605</v>
      </c>
      <c r="D387" s="404">
        <f>E387+F387+G387+H387+I387+J387</f>
        <v>891117</v>
      </c>
      <c r="E387" s="409">
        <v>322507</v>
      </c>
      <c r="F387" s="409">
        <v>0</v>
      </c>
      <c r="G387" s="409">
        <v>312410</v>
      </c>
      <c r="H387" s="409">
        <v>0</v>
      </c>
      <c r="I387" s="409">
        <v>256200</v>
      </c>
      <c r="J387" s="409">
        <v>0</v>
      </c>
      <c r="K387" s="409">
        <v>0</v>
      </c>
      <c r="L387" s="409">
        <v>1675488</v>
      </c>
      <c r="M387" s="409" t="e">
        <f>'03'!#REF!+'04'!#REF!</f>
        <v>#REF!</v>
      </c>
      <c r="N387" s="409" t="e">
        <f aca="true" t="shared" si="86" ref="N387:N401">C387-M387</f>
        <v>#REF!</v>
      </c>
      <c r="O387" s="409" t="e">
        <f>'07'!#REF!</f>
        <v>#REF!</v>
      </c>
      <c r="P387" s="409" t="e">
        <f aca="true" t="shared" si="87" ref="P387:P401">C387-O387</f>
        <v>#REF!</v>
      </c>
    </row>
    <row r="388" spans="1:16" ht="24.75" customHeight="1" hidden="1">
      <c r="A388" s="432">
        <v>2</v>
      </c>
      <c r="B388" s="433" t="s">
        <v>133</v>
      </c>
      <c r="C388" s="404">
        <f>D388+K388+L388</f>
        <v>4394719</v>
      </c>
      <c r="D388" s="404">
        <f>E388+F388+G388+H388+I388+J388</f>
        <v>269369</v>
      </c>
      <c r="E388" s="409">
        <v>9142</v>
      </c>
      <c r="F388" s="409">
        <v>0</v>
      </c>
      <c r="G388" s="409">
        <v>70000</v>
      </c>
      <c r="H388" s="409">
        <v>109701</v>
      </c>
      <c r="I388" s="409">
        <v>22151</v>
      </c>
      <c r="J388" s="409">
        <v>58375</v>
      </c>
      <c r="K388" s="409">
        <v>0</v>
      </c>
      <c r="L388" s="409">
        <v>4125350</v>
      </c>
      <c r="M388" s="409" t="e">
        <f>'03'!#REF!+'04'!#REF!</f>
        <v>#REF!</v>
      </c>
      <c r="N388" s="409" t="e">
        <f t="shared" si="86"/>
        <v>#REF!</v>
      </c>
      <c r="O388" s="409" t="e">
        <f>'07'!#REF!</f>
        <v>#REF!</v>
      </c>
      <c r="P388" s="409" t="e">
        <f t="shared" si="87"/>
        <v>#REF!</v>
      </c>
    </row>
    <row r="389" spans="1:16" ht="24.75" customHeight="1" hidden="1">
      <c r="A389" s="394" t="s">
        <v>1</v>
      </c>
      <c r="B389" s="395" t="s">
        <v>134</v>
      </c>
      <c r="C389" s="404">
        <f>D389+K389+L389</f>
        <v>950</v>
      </c>
      <c r="D389" s="404">
        <f>E389+F389+G389+H389+I389+J389</f>
        <v>950</v>
      </c>
      <c r="E389" s="409">
        <v>200</v>
      </c>
      <c r="F389" s="409">
        <v>0</v>
      </c>
      <c r="G389" s="409">
        <v>0</v>
      </c>
      <c r="H389" s="409">
        <v>0</v>
      </c>
      <c r="I389" s="409">
        <v>750</v>
      </c>
      <c r="J389" s="409">
        <v>0</v>
      </c>
      <c r="K389" s="409">
        <v>0</v>
      </c>
      <c r="L389" s="409">
        <v>0</v>
      </c>
      <c r="M389" s="409" t="e">
        <f>'03'!#REF!+'04'!#REF!</f>
        <v>#REF!</v>
      </c>
      <c r="N389" s="409" t="e">
        <f t="shared" si="86"/>
        <v>#REF!</v>
      </c>
      <c r="O389" s="409" t="e">
        <f>'07'!#REF!</f>
        <v>#REF!</v>
      </c>
      <c r="P389" s="409" t="e">
        <f t="shared" si="87"/>
        <v>#REF!</v>
      </c>
    </row>
    <row r="390" spans="1:16" ht="24.75" customHeight="1" hidden="1">
      <c r="A390" s="394" t="s">
        <v>9</v>
      </c>
      <c r="B390" s="395" t="s">
        <v>135</v>
      </c>
      <c r="C390" s="404">
        <f>D390+K390+L390</f>
        <v>0</v>
      </c>
      <c r="D390" s="404">
        <f>E390+F390+G390+H390+I390+J390</f>
        <v>0</v>
      </c>
      <c r="E390" s="409">
        <v>0</v>
      </c>
      <c r="F390" s="409">
        <v>0</v>
      </c>
      <c r="G390" s="409">
        <v>0</v>
      </c>
      <c r="H390" s="409">
        <v>0</v>
      </c>
      <c r="I390" s="409">
        <v>0</v>
      </c>
      <c r="J390" s="409">
        <v>0</v>
      </c>
      <c r="K390" s="409">
        <v>0</v>
      </c>
      <c r="L390" s="409">
        <v>0</v>
      </c>
      <c r="M390" s="409" t="e">
        <f>'03'!#REF!+'04'!#REF!</f>
        <v>#REF!</v>
      </c>
      <c r="N390" s="409" t="e">
        <f t="shared" si="86"/>
        <v>#REF!</v>
      </c>
      <c r="O390" s="409" t="e">
        <f>'07'!#REF!</f>
        <v>#REF!</v>
      </c>
      <c r="P390" s="409" t="e">
        <f t="shared" si="87"/>
        <v>#REF!</v>
      </c>
    </row>
    <row r="391" spans="1:16" ht="24.75" customHeight="1" hidden="1">
      <c r="A391" s="394" t="s">
        <v>136</v>
      </c>
      <c r="B391" s="395" t="s">
        <v>137</v>
      </c>
      <c r="C391" s="404">
        <f>C392+C401</f>
        <v>6960374</v>
      </c>
      <c r="D391" s="404">
        <f aca="true" t="shared" si="88" ref="D391:L391">D392+D401</f>
        <v>1159536</v>
      </c>
      <c r="E391" s="404">
        <f t="shared" si="88"/>
        <v>331449</v>
      </c>
      <c r="F391" s="404">
        <f t="shared" si="88"/>
        <v>0</v>
      </c>
      <c r="G391" s="404">
        <f t="shared" si="88"/>
        <v>382410</v>
      </c>
      <c r="H391" s="404">
        <f t="shared" si="88"/>
        <v>109701</v>
      </c>
      <c r="I391" s="404">
        <f t="shared" si="88"/>
        <v>277601</v>
      </c>
      <c r="J391" s="404">
        <f t="shared" si="88"/>
        <v>58375</v>
      </c>
      <c r="K391" s="404">
        <f t="shared" si="88"/>
        <v>0</v>
      </c>
      <c r="L391" s="404">
        <f t="shared" si="88"/>
        <v>5800838</v>
      </c>
      <c r="M391" s="404" t="e">
        <f>'03'!#REF!+'04'!#REF!</f>
        <v>#REF!</v>
      </c>
      <c r="N391" s="404" t="e">
        <f t="shared" si="86"/>
        <v>#REF!</v>
      </c>
      <c r="O391" s="404" t="e">
        <f>'07'!#REF!</f>
        <v>#REF!</v>
      </c>
      <c r="P391" s="404" t="e">
        <f t="shared" si="87"/>
        <v>#REF!</v>
      </c>
    </row>
    <row r="392" spans="1:16" ht="24.75" customHeight="1" hidden="1">
      <c r="A392" s="394" t="s">
        <v>52</v>
      </c>
      <c r="B392" s="434" t="s">
        <v>138</v>
      </c>
      <c r="C392" s="404">
        <f>SUM(C393:C400)</f>
        <v>6284923</v>
      </c>
      <c r="D392" s="404">
        <f aca="true" t="shared" si="89" ref="D392:L392">SUM(D393:D400)</f>
        <v>484085</v>
      </c>
      <c r="E392" s="404">
        <f t="shared" si="89"/>
        <v>254828</v>
      </c>
      <c r="F392" s="404">
        <f t="shared" si="89"/>
        <v>0</v>
      </c>
      <c r="G392" s="404">
        <f t="shared" si="89"/>
        <v>83280</v>
      </c>
      <c r="H392" s="404">
        <f t="shared" si="89"/>
        <v>1201</v>
      </c>
      <c r="I392" s="404">
        <f t="shared" si="89"/>
        <v>86401</v>
      </c>
      <c r="J392" s="404">
        <f t="shared" si="89"/>
        <v>58375</v>
      </c>
      <c r="K392" s="404">
        <f t="shared" si="89"/>
        <v>0</v>
      </c>
      <c r="L392" s="404">
        <f t="shared" si="89"/>
        <v>5800838</v>
      </c>
      <c r="M392" s="404" t="e">
        <f>'03'!#REF!+'04'!#REF!</f>
        <v>#REF!</v>
      </c>
      <c r="N392" s="404" t="e">
        <f t="shared" si="86"/>
        <v>#REF!</v>
      </c>
      <c r="O392" s="404" t="e">
        <f>'07'!#REF!</f>
        <v>#REF!</v>
      </c>
      <c r="P392" s="404" t="e">
        <f t="shared" si="87"/>
        <v>#REF!</v>
      </c>
    </row>
    <row r="393" spans="1:16" ht="24.75" customHeight="1" hidden="1">
      <c r="A393" s="432" t="s">
        <v>54</v>
      </c>
      <c r="B393" s="433" t="s">
        <v>139</v>
      </c>
      <c r="C393" s="404">
        <f aca="true" t="shared" si="90" ref="C393:C401">D393+K393+L393</f>
        <v>88177</v>
      </c>
      <c r="D393" s="404">
        <f aca="true" t="shared" si="91" ref="D393:D401">E393+F393+G393+H393+I393+J393</f>
        <v>75577</v>
      </c>
      <c r="E393" s="409">
        <v>4500</v>
      </c>
      <c r="F393" s="409">
        <v>0</v>
      </c>
      <c r="G393" s="409">
        <v>10000</v>
      </c>
      <c r="H393" s="409">
        <v>1201</v>
      </c>
      <c r="I393" s="409">
        <v>1501</v>
      </c>
      <c r="J393" s="409">
        <v>58375</v>
      </c>
      <c r="K393" s="409">
        <v>0</v>
      </c>
      <c r="L393" s="409">
        <v>12600</v>
      </c>
      <c r="M393" s="409" t="e">
        <f>'03'!#REF!+'04'!#REF!</f>
        <v>#REF!</v>
      </c>
      <c r="N393" s="409" t="e">
        <f t="shared" si="86"/>
        <v>#REF!</v>
      </c>
      <c r="O393" s="409" t="e">
        <f>'07'!#REF!</f>
        <v>#REF!</v>
      </c>
      <c r="P393" s="409" t="e">
        <f t="shared" si="87"/>
        <v>#REF!</v>
      </c>
    </row>
    <row r="394" spans="1:16" ht="24.75" customHeight="1" hidden="1">
      <c r="A394" s="432" t="s">
        <v>55</v>
      </c>
      <c r="B394" s="433" t="s">
        <v>140</v>
      </c>
      <c r="C394" s="404">
        <f t="shared" si="90"/>
        <v>0</v>
      </c>
      <c r="D394" s="404">
        <f t="shared" si="91"/>
        <v>0</v>
      </c>
      <c r="E394" s="409">
        <v>0</v>
      </c>
      <c r="F394" s="409">
        <v>0</v>
      </c>
      <c r="G394" s="409">
        <v>0</v>
      </c>
      <c r="H394" s="409">
        <v>0</v>
      </c>
      <c r="I394" s="409">
        <v>0</v>
      </c>
      <c r="J394" s="409">
        <v>0</v>
      </c>
      <c r="K394" s="409">
        <v>0</v>
      </c>
      <c r="L394" s="409">
        <v>0</v>
      </c>
      <c r="M394" s="409" t="e">
        <f>'03'!#REF!+'04'!#REF!</f>
        <v>#REF!</v>
      </c>
      <c r="N394" s="409" t="e">
        <f t="shared" si="86"/>
        <v>#REF!</v>
      </c>
      <c r="O394" s="409" t="e">
        <f>'07'!#REF!</f>
        <v>#REF!</v>
      </c>
      <c r="P394" s="409" t="e">
        <f t="shared" si="87"/>
        <v>#REF!</v>
      </c>
    </row>
    <row r="395" spans="1:16" ht="24.75" customHeight="1" hidden="1">
      <c r="A395" s="432" t="s">
        <v>141</v>
      </c>
      <c r="B395" s="433" t="s">
        <v>202</v>
      </c>
      <c r="C395" s="404">
        <f t="shared" si="90"/>
        <v>4500</v>
      </c>
      <c r="D395" s="404">
        <f t="shared" si="91"/>
        <v>4500</v>
      </c>
      <c r="E395" s="409">
        <v>0</v>
      </c>
      <c r="F395" s="409">
        <v>0</v>
      </c>
      <c r="G395" s="409">
        <v>4500</v>
      </c>
      <c r="H395" s="409">
        <v>0</v>
      </c>
      <c r="I395" s="409">
        <v>0</v>
      </c>
      <c r="J395" s="409">
        <v>0</v>
      </c>
      <c r="K395" s="409">
        <v>0</v>
      </c>
      <c r="L395" s="409">
        <v>0</v>
      </c>
      <c r="M395" s="409" t="e">
        <f>'03'!#REF!</f>
        <v>#REF!</v>
      </c>
      <c r="N395" s="409" t="e">
        <f t="shared" si="86"/>
        <v>#REF!</v>
      </c>
      <c r="O395" s="409" t="e">
        <f>'07'!#REF!</f>
        <v>#REF!</v>
      </c>
      <c r="P395" s="409" t="e">
        <f t="shared" si="87"/>
        <v>#REF!</v>
      </c>
    </row>
    <row r="396" spans="1:16" ht="24.75" customHeight="1" hidden="1">
      <c r="A396" s="432" t="s">
        <v>143</v>
      </c>
      <c r="B396" s="433" t="s">
        <v>142</v>
      </c>
      <c r="C396" s="404">
        <f t="shared" si="90"/>
        <v>4418051</v>
      </c>
      <c r="D396" s="404">
        <f t="shared" si="91"/>
        <v>108583</v>
      </c>
      <c r="E396" s="409">
        <v>10903</v>
      </c>
      <c r="F396" s="409">
        <v>0</v>
      </c>
      <c r="G396" s="409">
        <v>61780</v>
      </c>
      <c r="H396" s="409">
        <v>0</v>
      </c>
      <c r="I396" s="409">
        <v>35900</v>
      </c>
      <c r="J396" s="409">
        <v>0</v>
      </c>
      <c r="K396" s="409">
        <v>0</v>
      </c>
      <c r="L396" s="409">
        <v>4309468</v>
      </c>
      <c r="M396" s="409" t="e">
        <f>'03'!#REF!+'04'!#REF!</f>
        <v>#REF!</v>
      </c>
      <c r="N396" s="409" t="e">
        <f t="shared" si="86"/>
        <v>#REF!</v>
      </c>
      <c r="O396" s="409" t="e">
        <f>'07'!#REF!</f>
        <v>#REF!</v>
      </c>
      <c r="P396" s="409" t="e">
        <f t="shared" si="87"/>
        <v>#REF!</v>
      </c>
    </row>
    <row r="397" spans="1:16" ht="24.75" customHeight="1" hidden="1">
      <c r="A397" s="432" t="s">
        <v>145</v>
      </c>
      <c r="B397" s="433" t="s">
        <v>144</v>
      </c>
      <c r="C397" s="404">
        <f t="shared" si="90"/>
        <v>50472</v>
      </c>
      <c r="D397" s="404">
        <f t="shared" si="91"/>
        <v>50472</v>
      </c>
      <c r="E397" s="409">
        <v>1472</v>
      </c>
      <c r="F397" s="409">
        <v>0</v>
      </c>
      <c r="G397" s="409">
        <v>0</v>
      </c>
      <c r="H397" s="409">
        <v>0</v>
      </c>
      <c r="I397" s="409">
        <v>49000</v>
      </c>
      <c r="J397" s="409">
        <v>0</v>
      </c>
      <c r="K397" s="409">
        <v>0</v>
      </c>
      <c r="L397" s="409">
        <v>0</v>
      </c>
      <c r="M397" s="409" t="e">
        <f>'03'!#REF!+'04'!#REF!</f>
        <v>#REF!</v>
      </c>
      <c r="N397" s="409" t="e">
        <f t="shared" si="86"/>
        <v>#REF!</v>
      </c>
      <c r="O397" s="409" t="e">
        <f>'07'!#REF!</f>
        <v>#REF!</v>
      </c>
      <c r="P397" s="409" t="e">
        <f t="shared" si="87"/>
        <v>#REF!</v>
      </c>
    </row>
    <row r="398" spans="1:16" ht="24.75" customHeight="1" hidden="1">
      <c r="A398" s="432" t="s">
        <v>147</v>
      </c>
      <c r="B398" s="433" t="s">
        <v>146</v>
      </c>
      <c r="C398" s="404">
        <f t="shared" si="90"/>
        <v>0</v>
      </c>
      <c r="D398" s="404">
        <f t="shared" si="91"/>
        <v>0</v>
      </c>
      <c r="E398" s="409">
        <v>0</v>
      </c>
      <c r="F398" s="409">
        <v>0</v>
      </c>
      <c r="G398" s="409">
        <v>0</v>
      </c>
      <c r="H398" s="409">
        <v>0</v>
      </c>
      <c r="I398" s="409">
        <v>0</v>
      </c>
      <c r="J398" s="409">
        <v>0</v>
      </c>
      <c r="K398" s="409">
        <v>0</v>
      </c>
      <c r="L398" s="409">
        <v>0</v>
      </c>
      <c r="M398" s="409" t="e">
        <f>'03'!#REF!+'04'!#REF!</f>
        <v>#REF!</v>
      </c>
      <c r="N398" s="409" t="e">
        <f t="shared" si="86"/>
        <v>#REF!</v>
      </c>
      <c r="O398" s="409" t="e">
        <f>'07'!#REF!</f>
        <v>#REF!</v>
      </c>
      <c r="P398" s="409" t="e">
        <f t="shared" si="87"/>
        <v>#REF!</v>
      </c>
    </row>
    <row r="399" spans="1:16" ht="24.75" customHeight="1" hidden="1">
      <c r="A399" s="432" t="s">
        <v>149</v>
      </c>
      <c r="B399" s="435" t="s">
        <v>148</v>
      </c>
      <c r="C399" s="404">
        <f t="shared" si="90"/>
        <v>0</v>
      </c>
      <c r="D399" s="404">
        <f t="shared" si="91"/>
        <v>0</v>
      </c>
      <c r="E399" s="409">
        <v>0</v>
      </c>
      <c r="F399" s="409">
        <v>0</v>
      </c>
      <c r="G399" s="409">
        <v>0</v>
      </c>
      <c r="H399" s="409">
        <v>0</v>
      </c>
      <c r="I399" s="409">
        <v>0</v>
      </c>
      <c r="J399" s="409">
        <v>0</v>
      </c>
      <c r="K399" s="409">
        <v>0</v>
      </c>
      <c r="L399" s="409">
        <v>0</v>
      </c>
      <c r="M399" s="409" t="e">
        <f>'03'!#REF!+'04'!#REF!</f>
        <v>#REF!</v>
      </c>
      <c r="N399" s="409" t="e">
        <f t="shared" si="86"/>
        <v>#REF!</v>
      </c>
      <c r="O399" s="409" t="e">
        <f>'07'!#REF!</f>
        <v>#REF!</v>
      </c>
      <c r="P399" s="409" t="e">
        <f t="shared" si="87"/>
        <v>#REF!</v>
      </c>
    </row>
    <row r="400" spans="1:16" ht="24.75" customHeight="1" hidden="1">
      <c r="A400" s="432" t="s">
        <v>186</v>
      </c>
      <c r="B400" s="433" t="s">
        <v>150</v>
      </c>
      <c r="C400" s="404">
        <f t="shared" si="90"/>
        <v>1723723</v>
      </c>
      <c r="D400" s="404">
        <f t="shared" si="91"/>
        <v>244953</v>
      </c>
      <c r="E400" s="409">
        <v>237953</v>
      </c>
      <c r="F400" s="409">
        <v>0</v>
      </c>
      <c r="G400" s="409">
        <v>7000</v>
      </c>
      <c r="H400" s="409">
        <v>0</v>
      </c>
      <c r="I400" s="409">
        <v>0</v>
      </c>
      <c r="J400" s="409">
        <v>0</v>
      </c>
      <c r="K400" s="409">
        <v>0</v>
      </c>
      <c r="L400" s="409">
        <v>1478770</v>
      </c>
      <c r="M400" s="409" t="e">
        <f>'03'!#REF!+'04'!#REF!</f>
        <v>#REF!</v>
      </c>
      <c r="N400" s="409" t="e">
        <f t="shared" si="86"/>
        <v>#REF!</v>
      </c>
      <c r="O400" s="409" t="e">
        <f>'07'!#REF!</f>
        <v>#REF!</v>
      </c>
      <c r="P400" s="409" t="e">
        <f t="shared" si="87"/>
        <v>#REF!</v>
      </c>
    </row>
    <row r="401" spans="1:16" ht="24.75" customHeight="1" hidden="1">
      <c r="A401" s="394" t="s">
        <v>53</v>
      </c>
      <c r="B401" s="395" t="s">
        <v>151</v>
      </c>
      <c r="C401" s="404">
        <f t="shared" si="90"/>
        <v>675451</v>
      </c>
      <c r="D401" s="404">
        <f t="shared" si="91"/>
        <v>675451</v>
      </c>
      <c r="E401" s="409">
        <v>76621</v>
      </c>
      <c r="F401" s="409">
        <v>0</v>
      </c>
      <c r="G401" s="409">
        <v>299130</v>
      </c>
      <c r="H401" s="409">
        <v>108500</v>
      </c>
      <c r="I401" s="409">
        <v>191200</v>
      </c>
      <c r="J401" s="409">
        <v>0</v>
      </c>
      <c r="K401" s="409">
        <v>0</v>
      </c>
      <c r="L401" s="409">
        <v>0</v>
      </c>
      <c r="M401" s="404" t="e">
        <f>'03'!#REF!+'04'!#REF!</f>
        <v>#REF!</v>
      </c>
      <c r="N401" s="404" t="e">
        <f t="shared" si="86"/>
        <v>#REF!</v>
      </c>
      <c r="O401" s="404" t="e">
        <f>'07'!#REF!</f>
        <v>#REF!</v>
      </c>
      <c r="P401" s="404" t="e">
        <f t="shared" si="87"/>
        <v>#REF!</v>
      </c>
    </row>
    <row r="402" spans="1:16" ht="24.75" customHeight="1" hidden="1">
      <c r="A402" s="467" t="s">
        <v>76</v>
      </c>
      <c r="B402" s="495" t="s">
        <v>215</v>
      </c>
      <c r="C402" s="479">
        <f>(C393+C394+C395)/C392</f>
        <v>0.014745924492631016</v>
      </c>
      <c r="D402" s="396">
        <f aca="true" t="shared" si="92" ref="D402:L402">(D393+D394+D395)/D392</f>
        <v>0.16541929619798176</v>
      </c>
      <c r="E402" s="415">
        <f t="shared" si="92"/>
        <v>0.017658969971902617</v>
      </c>
      <c r="F402" s="415" t="e">
        <f t="shared" si="92"/>
        <v>#DIV/0!</v>
      </c>
      <c r="G402" s="415">
        <f t="shared" si="92"/>
        <v>0.17411143131604226</v>
      </c>
      <c r="H402" s="415">
        <f t="shared" si="92"/>
        <v>1</v>
      </c>
      <c r="I402" s="415">
        <f t="shared" si="92"/>
        <v>0.01737248411476719</v>
      </c>
      <c r="J402" s="415">
        <f t="shared" si="92"/>
        <v>1</v>
      </c>
      <c r="K402" s="415" t="e">
        <f t="shared" si="92"/>
        <v>#DIV/0!</v>
      </c>
      <c r="L402" s="415">
        <f t="shared" si="92"/>
        <v>0.0021720999621089227</v>
      </c>
      <c r="M402" s="426"/>
      <c r="N402" s="496"/>
      <c r="O402" s="496"/>
      <c r="P402" s="496"/>
    </row>
    <row r="403" spans="1:16" ht="17.25" hidden="1">
      <c r="A403" s="1342" t="s">
        <v>500</v>
      </c>
      <c r="B403" s="1342"/>
      <c r="C403" s="409">
        <f>C386-C389-C390-C391</f>
        <v>0</v>
      </c>
      <c r="D403" s="409">
        <f aca="true" t="shared" si="93" ref="D403:L403">D386-D389-D390-D391</f>
        <v>0</v>
      </c>
      <c r="E403" s="409">
        <f t="shared" si="93"/>
        <v>0</v>
      </c>
      <c r="F403" s="409">
        <f t="shared" si="93"/>
        <v>0</v>
      </c>
      <c r="G403" s="409">
        <f t="shared" si="93"/>
        <v>0</v>
      </c>
      <c r="H403" s="409">
        <f t="shared" si="93"/>
        <v>0</v>
      </c>
      <c r="I403" s="409">
        <f t="shared" si="93"/>
        <v>0</v>
      </c>
      <c r="J403" s="409">
        <f t="shared" si="93"/>
        <v>0</v>
      </c>
      <c r="K403" s="409">
        <f t="shared" si="93"/>
        <v>0</v>
      </c>
      <c r="L403" s="409">
        <f t="shared" si="93"/>
        <v>0</v>
      </c>
      <c r="M403" s="426"/>
      <c r="N403" s="496"/>
      <c r="O403" s="496"/>
      <c r="P403" s="496"/>
    </row>
    <row r="404" spans="1:16" ht="17.25" hidden="1">
      <c r="A404" s="1337" t="s">
        <v>501</v>
      </c>
      <c r="B404" s="1337"/>
      <c r="C404" s="409">
        <f>C391-C392-C401</f>
        <v>0</v>
      </c>
      <c r="D404" s="409">
        <f aca="true" t="shared" si="94" ref="D404:L404">D391-D392-D401</f>
        <v>0</v>
      </c>
      <c r="E404" s="409">
        <f t="shared" si="94"/>
        <v>0</v>
      </c>
      <c r="F404" s="409">
        <f t="shared" si="94"/>
        <v>0</v>
      </c>
      <c r="G404" s="409">
        <f t="shared" si="94"/>
        <v>0</v>
      </c>
      <c r="H404" s="409">
        <f t="shared" si="94"/>
        <v>0</v>
      </c>
      <c r="I404" s="409">
        <f t="shared" si="94"/>
        <v>0</v>
      </c>
      <c r="J404" s="409">
        <f t="shared" si="94"/>
        <v>0</v>
      </c>
      <c r="K404" s="409">
        <f t="shared" si="94"/>
        <v>0</v>
      </c>
      <c r="L404" s="409">
        <f t="shared" si="94"/>
        <v>0</v>
      </c>
      <c r="M404" s="426"/>
      <c r="N404" s="496"/>
      <c r="O404" s="496"/>
      <c r="P404" s="496"/>
    </row>
    <row r="405" spans="1:16" ht="18.75" hidden="1">
      <c r="A405" s="481"/>
      <c r="B405" s="497" t="s">
        <v>521</v>
      </c>
      <c r="C405" s="497"/>
      <c r="D405" s="470"/>
      <c r="E405" s="470"/>
      <c r="F405" s="470"/>
      <c r="G405" s="1334" t="s">
        <v>521</v>
      </c>
      <c r="H405" s="1334"/>
      <c r="I405" s="1334"/>
      <c r="J405" s="1334"/>
      <c r="K405" s="1334"/>
      <c r="L405" s="1334"/>
      <c r="M405" s="484"/>
      <c r="N405" s="484"/>
      <c r="O405" s="484"/>
      <c r="P405" s="484"/>
    </row>
    <row r="406" spans="1:16" ht="18.75" hidden="1">
      <c r="A406" s="1335" t="s">
        <v>4</v>
      </c>
      <c r="B406" s="1335"/>
      <c r="C406" s="1335"/>
      <c r="D406" s="1335"/>
      <c r="E406" s="470"/>
      <c r="F406" s="470"/>
      <c r="G406" s="498"/>
      <c r="H406" s="1336" t="s">
        <v>522</v>
      </c>
      <c r="I406" s="1336"/>
      <c r="J406" s="1336"/>
      <c r="K406" s="1336"/>
      <c r="L406" s="1336"/>
      <c r="M406" s="484"/>
      <c r="N406" s="484"/>
      <c r="O406" s="484"/>
      <c r="P406" s="484"/>
    </row>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spans="1:13" ht="16.5" hidden="1">
      <c r="A423" s="1359" t="s">
        <v>33</v>
      </c>
      <c r="B423" s="1360"/>
      <c r="C423" s="480"/>
      <c r="D423" s="1361" t="s">
        <v>79</v>
      </c>
      <c r="E423" s="1361"/>
      <c r="F423" s="1361"/>
      <c r="G423" s="1361"/>
      <c r="H423" s="1361"/>
      <c r="I423" s="1361"/>
      <c r="J423" s="1361"/>
      <c r="K423" s="1362"/>
      <c r="L423" s="1362"/>
      <c r="M423" s="484"/>
    </row>
    <row r="424" spans="1:13" ht="16.5" hidden="1">
      <c r="A424" s="1327" t="s">
        <v>344</v>
      </c>
      <c r="B424" s="1327"/>
      <c r="C424" s="1327"/>
      <c r="D424" s="1361" t="s">
        <v>216</v>
      </c>
      <c r="E424" s="1361"/>
      <c r="F424" s="1361"/>
      <c r="G424" s="1361"/>
      <c r="H424" s="1361"/>
      <c r="I424" s="1361"/>
      <c r="J424" s="1361"/>
      <c r="K424" s="1363" t="s">
        <v>516</v>
      </c>
      <c r="L424" s="1363"/>
      <c r="M424" s="481"/>
    </row>
    <row r="425" spans="1:13" ht="16.5" hidden="1">
      <c r="A425" s="1327" t="s">
        <v>345</v>
      </c>
      <c r="B425" s="1327"/>
      <c r="C425" s="416"/>
      <c r="D425" s="1364" t="s">
        <v>11</v>
      </c>
      <c r="E425" s="1364"/>
      <c r="F425" s="1364"/>
      <c r="G425" s="1364"/>
      <c r="H425" s="1364"/>
      <c r="I425" s="1364"/>
      <c r="J425" s="1364"/>
      <c r="K425" s="1362"/>
      <c r="L425" s="1362"/>
      <c r="M425" s="484"/>
    </row>
    <row r="426" spans="1:13" ht="15.75" hidden="1">
      <c r="A426" s="437" t="s">
        <v>119</v>
      </c>
      <c r="B426" s="437"/>
      <c r="C426" s="422"/>
      <c r="D426" s="485"/>
      <c r="E426" s="485"/>
      <c r="F426" s="486"/>
      <c r="G426" s="486"/>
      <c r="H426" s="486"/>
      <c r="I426" s="486"/>
      <c r="J426" s="486"/>
      <c r="K426" s="1343"/>
      <c r="L426" s="1343"/>
      <c r="M426" s="481"/>
    </row>
    <row r="427" spans="1:13" ht="15.75" hidden="1">
      <c r="A427" s="485"/>
      <c r="B427" s="485" t="s">
        <v>94</v>
      </c>
      <c r="C427" s="485"/>
      <c r="D427" s="485"/>
      <c r="E427" s="485"/>
      <c r="F427" s="485"/>
      <c r="G427" s="485"/>
      <c r="H427" s="485"/>
      <c r="I427" s="485"/>
      <c r="J427" s="485"/>
      <c r="K427" s="1346"/>
      <c r="L427" s="1346"/>
      <c r="M427" s="481"/>
    </row>
    <row r="428" spans="1:13" ht="15.75" hidden="1">
      <c r="A428" s="988" t="s">
        <v>71</v>
      </c>
      <c r="B428" s="989"/>
      <c r="C428" s="1344" t="s">
        <v>38</v>
      </c>
      <c r="D428" s="1350" t="s">
        <v>339</v>
      </c>
      <c r="E428" s="1350"/>
      <c r="F428" s="1350"/>
      <c r="G428" s="1350"/>
      <c r="H428" s="1350"/>
      <c r="I428" s="1350"/>
      <c r="J428" s="1350"/>
      <c r="K428" s="1350"/>
      <c r="L428" s="1350"/>
      <c r="M428" s="484"/>
    </row>
    <row r="429" spans="1:13" ht="15.75" hidden="1">
      <c r="A429" s="990"/>
      <c r="B429" s="991"/>
      <c r="C429" s="1344"/>
      <c r="D429" s="1351" t="s">
        <v>207</v>
      </c>
      <c r="E429" s="1352"/>
      <c r="F429" s="1352"/>
      <c r="G429" s="1352"/>
      <c r="H429" s="1352"/>
      <c r="I429" s="1352"/>
      <c r="J429" s="1353"/>
      <c r="K429" s="1354" t="s">
        <v>208</v>
      </c>
      <c r="L429" s="1354" t="s">
        <v>209</v>
      </c>
      <c r="M429" s="481"/>
    </row>
    <row r="430" spans="1:13" ht="15.75" hidden="1">
      <c r="A430" s="990"/>
      <c r="B430" s="991"/>
      <c r="C430" s="1344"/>
      <c r="D430" s="1345" t="s">
        <v>37</v>
      </c>
      <c r="E430" s="1347" t="s">
        <v>7</v>
      </c>
      <c r="F430" s="1348"/>
      <c r="G430" s="1348"/>
      <c r="H430" s="1348"/>
      <c r="I430" s="1348"/>
      <c r="J430" s="1349"/>
      <c r="K430" s="1355"/>
      <c r="L430" s="1357"/>
      <c r="M430" s="481"/>
    </row>
    <row r="431" spans="1:16" ht="15.75" hidden="1">
      <c r="A431" s="1365"/>
      <c r="B431" s="1366"/>
      <c r="C431" s="1344"/>
      <c r="D431" s="1345"/>
      <c r="E431" s="487" t="s">
        <v>210</v>
      </c>
      <c r="F431" s="487" t="s">
        <v>211</v>
      </c>
      <c r="G431" s="487" t="s">
        <v>212</v>
      </c>
      <c r="H431" s="487" t="s">
        <v>213</v>
      </c>
      <c r="I431" s="487" t="s">
        <v>346</v>
      </c>
      <c r="J431" s="487" t="s">
        <v>214</v>
      </c>
      <c r="K431" s="1356"/>
      <c r="L431" s="1358"/>
      <c r="M431" s="1339" t="s">
        <v>502</v>
      </c>
      <c r="N431" s="1339"/>
      <c r="O431" s="1339"/>
      <c r="P431" s="1339"/>
    </row>
    <row r="432" spans="1:16" ht="15" hidden="1">
      <c r="A432" s="1340" t="s">
        <v>6</v>
      </c>
      <c r="B432" s="1341"/>
      <c r="C432" s="488">
        <v>1</v>
      </c>
      <c r="D432" s="489">
        <v>2</v>
      </c>
      <c r="E432" s="488">
        <v>3</v>
      </c>
      <c r="F432" s="489">
        <v>4</v>
      </c>
      <c r="G432" s="488">
        <v>5</v>
      </c>
      <c r="H432" s="489">
        <v>6</v>
      </c>
      <c r="I432" s="488">
        <v>7</v>
      </c>
      <c r="J432" s="489">
        <v>8</v>
      </c>
      <c r="K432" s="488">
        <v>9</v>
      </c>
      <c r="L432" s="489">
        <v>10</v>
      </c>
      <c r="M432" s="490" t="s">
        <v>503</v>
      </c>
      <c r="N432" s="491" t="s">
        <v>506</v>
      </c>
      <c r="O432" s="491" t="s">
        <v>504</v>
      </c>
      <c r="P432" s="491" t="s">
        <v>505</v>
      </c>
    </row>
    <row r="433" spans="1:16" ht="24.75" customHeight="1" hidden="1">
      <c r="A433" s="429" t="s">
        <v>0</v>
      </c>
      <c r="B433" s="430" t="s">
        <v>131</v>
      </c>
      <c r="C433" s="404">
        <f>C434+C435</f>
        <v>5449092</v>
      </c>
      <c r="D433" s="404">
        <f aca="true" t="shared" si="95" ref="D433:L433">D434+D435</f>
        <v>447871</v>
      </c>
      <c r="E433" s="404">
        <f t="shared" si="95"/>
        <v>262468</v>
      </c>
      <c r="F433" s="404">
        <f t="shared" si="95"/>
        <v>0</v>
      </c>
      <c r="G433" s="404">
        <f t="shared" si="95"/>
        <v>115140</v>
      </c>
      <c r="H433" s="404">
        <f t="shared" si="95"/>
        <v>16950</v>
      </c>
      <c r="I433" s="404">
        <f t="shared" si="95"/>
        <v>21311</v>
      </c>
      <c r="J433" s="404">
        <f t="shared" si="95"/>
        <v>32002</v>
      </c>
      <c r="K433" s="404">
        <f t="shared" si="95"/>
        <v>0</v>
      </c>
      <c r="L433" s="404">
        <f t="shared" si="95"/>
        <v>5001221</v>
      </c>
      <c r="M433" s="404" t="e">
        <f>'03'!#REF!+'04'!#REF!</f>
        <v>#REF!</v>
      </c>
      <c r="N433" s="404" t="e">
        <f>C433-M433</f>
        <v>#REF!</v>
      </c>
      <c r="O433" s="404" t="e">
        <f>'07'!#REF!</f>
        <v>#REF!</v>
      </c>
      <c r="P433" s="404" t="e">
        <f>C433-O433</f>
        <v>#REF!</v>
      </c>
    </row>
    <row r="434" spans="1:16" ht="24.75" customHeight="1" hidden="1">
      <c r="A434" s="432">
        <v>1</v>
      </c>
      <c r="B434" s="433" t="s">
        <v>132</v>
      </c>
      <c r="C434" s="404">
        <f>D434+K434+L434</f>
        <v>4888044</v>
      </c>
      <c r="D434" s="404">
        <f>E434+F434+G434+H434+I434+J434</f>
        <v>376330</v>
      </c>
      <c r="E434" s="409">
        <v>238379</v>
      </c>
      <c r="F434" s="409"/>
      <c r="G434" s="409">
        <v>115140</v>
      </c>
      <c r="H434" s="409">
        <v>1500</v>
      </c>
      <c r="I434" s="409">
        <v>21311</v>
      </c>
      <c r="J434" s="409"/>
      <c r="K434" s="409"/>
      <c r="L434" s="409">
        <v>4511714</v>
      </c>
      <c r="M434" s="409" t="e">
        <f>'03'!#REF!+'04'!#REF!</f>
        <v>#REF!</v>
      </c>
      <c r="N434" s="409" t="e">
        <f aca="true" t="shared" si="96" ref="N434:N448">C434-M434</f>
        <v>#REF!</v>
      </c>
      <c r="O434" s="409" t="e">
        <f>'07'!#REF!</f>
        <v>#REF!</v>
      </c>
      <c r="P434" s="409" t="e">
        <f aca="true" t="shared" si="97" ref="P434:P448">C434-O434</f>
        <v>#REF!</v>
      </c>
    </row>
    <row r="435" spans="1:16" ht="24.75" customHeight="1" hidden="1">
      <c r="A435" s="432">
        <v>2</v>
      </c>
      <c r="B435" s="433" t="s">
        <v>133</v>
      </c>
      <c r="C435" s="404">
        <f>D435+K435+L435</f>
        <v>561048</v>
      </c>
      <c r="D435" s="404">
        <f>E435+F435+G435+H435+I435+J435</f>
        <v>71541</v>
      </c>
      <c r="E435" s="409">
        <v>24089</v>
      </c>
      <c r="F435" s="409">
        <v>0</v>
      </c>
      <c r="G435" s="409">
        <v>0</v>
      </c>
      <c r="H435" s="409">
        <v>15450</v>
      </c>
      <c r="I435" s="409">
        <v>0</v>
      </c>
      <c r="J435" s="409">
        <v>32002</v>
      </c>
      <c r="K435" s="409">
        <v>0</v>
      </c>
      <c r="L435" s="409">
        <v>489507</v>
      </c>
      <c r="M435" s="409" t="e">
        <f>'03'!#REF!+'04'!#REF!</f>
        <v>#REF!</v>
      </c>
      <c r="N435" s="409" t="e">
        <f t="shared" si="96"/>
        <v>#REF!</v>
      </c>
      <c r="O435" s="409" t="e">
        <f>'07'!#REF!</f>
        <v>#REF!</v>
      </c>
      <c r="P435" s="409" t="e">
        <f t="shared" si="97"/>
        <v>#REF!</v>
      </c>
    </row>
    <row r="436" spans="1:16" ht="24.75" customHeight="1" hidden="1">
      <c r="A436" s="394" t="s">
        <v>1</v>
      </c>
      <c r="B436" s="395" t="s">
        <v>134</v>
      </c>
      <c r="C436" s="404">
        <f>D436+K436+L436</f>
        <v>200</v>
      </c>
      <c r="D436" s="404">
        <f>E436+F436+G436+H436+I436+J436</f>
        <v>200</v>
      </c>
      <c r="E436" s="409">
        <v>200</v>
      </c>
      <c r="F436" s="409">
        <v>0</v>
      </c>
      <c r="G436" s="409">
        <v>0</v>
      </c>
      <c r="H436" s="409">
        <v>0</v>
      </c>
      <c r="I436" s="409">
        <v>0</v>
      </c>
      <c r="J436" s="409">
        <v>0</v>
      </c>
      <c r="K436" s="409">
        <v>0</v>
      </c>
      <c r="L436" s="409">
        <v>0</v>
      </c>
      <c r="M436" s="409" t="e">
        <f>'03'!#REF!+'04'!#REF!</f>
        <v>#REF!</v>
      </c>
      <c r="N436" s="409" t="e">
        <f t="shared" si="96"/>
        <v>#REF!</v>
      </c>
      <c r="O436" s="409" t="e">
        <f>'07'!#REF!</f>
        <v>#REF!</v>
      </c>
      <c r="P436" s="409" t="e">
        <f t="shared" si="97"/>
        <v>#REF!</v>
      </c>
    </row>
    <row r="437" spans="1:16" ht="24.75" customHeight="1" hidden="1">
      <c r="A437" s="394" t="s">
        <v>9</v>
      </c>
      <c r="B437" s="395" t="s">
        <v>135</v>
      </c>
      <c r="C437" s="404">
        <f>D437+K437+L437</f>
        <v>0</v>
      </c>
      <c r="D437" s="404">
        <f>E437+F437+G437+H437+I437+J437</f>
        <v>0</v>
      </c>
      <c r="E437" s="409">
        <v>0</v>
      </c>
      <c r="F437" s="409">
        <v>0</v>
      </c>
      <c r="G437" s="409">
        <v>0</v>
      </c>
      <c r="H437" s="409">
        <v>0</v>
      </c>
      <c r="I437" s="409">
        <v>0</v>
      </c>
      <c r="J437" s="409">
        <v>0</v>
      </c>
      <c r="K437" s="409">
        <v>0</v>
      </c>
      <c r="L437" s="409">
        <v>0</v>
      </c>
      <c r="M437" s="409" t="e">
        <f>'03'!#REF!+'04'!#REF!</f>
        <v>#REF!</v>
      </c>
      <c r="N437" s="409" t="e">
        <f t="shared" si="96"/>
        <v>#REF!</v>
      </c>
      <c r="O437" s="409" t="e">
        <f>'07'!#REF!</f>
        <v>#REF!</v>
      </c>
      <c r="P437" s="409" t="e">
        <f t="shared" si="97"/>
        <v>#REF!</v>
      </c>
    </row>
    <row r="438" spans="1:16" ht="24.75" customHeight="1" hidden="1">
      <c r="A438" s="394" t="s">
        <v>136</v>
      </c>
      <c r="B438" s="395" t="s">
        <v>137</v>
      </c>
      <c r="C438" s="404">
        <f>C439+C448</f>
        <v>5448892</v>
      </c>
      <c r="D438" s="404">
        <f aca="true" t="shared" si="98" ref="D438:L438">D439+D448</f>
        <v>447671</v>
      </c>
      <c r="E438" s="404">
        <f t="shared" si="98"/>
        <v>262268</v>
      </c>
      <c r="F438" s="404">
        <f t="shared" si="98"/>
        <v>0</v>
      </c>
      <c r="G438" s="404">
        <f t="shared" si="98"/>
        <v>115140</v>
      </c>
      <c r="H438" s="404">
        <f t="shared" si="98"/>
        <v>16950</v>
      </c>
      <c r="I438" s="404">
        <f t="shared" si="98"/>
        <v>21311</v>
      </c>
      <c r="J438" s="404">
        <f t="shared" si="98"/>
        <v>32002</v>
      </c>
      <c r="K438" s="404">
        <f t="shared" si="98"/>
        <v>0</v>
      </c>
      <c r="L438" s="404">
        <f t="shared" si="98"/>
        <v>5001221</v>
      </c>
      <c r="M438" s="404" t="e">
        <f>'03'!#REF!+'04'!#REF!</f>
        <v>#REF!</v>
      </c>
      <c r="N438" s="404" t="e">
        <f t="shared" si="96"/>
        <v>#REF!</v>
      </c>
      <c r="O438" s="404" t="e">
        <f>'07'!#REF!</f>
        <v>#REF!</v>
      </c>
      <c r="P438" s="404" t="e">
        <f t="shared" si="97"/>
        <v>#REF!</v>
      </c>
    </row>
    <row r="439" spans="1:16" ht="24.75" customHeight="1" hidden="1">
      <c r="A439" s="394" t="s">
        <v>52</v>
      </c>
      <c r="B439" s="434" t="s">
        <v>138</v>
      </c>
      <c r="C439" s="404">
        <f>SUM(C440:C447)</f>
        <v>5109785</v>
      </c>
      <c r="D439" s="404">
        <f aca="true" t="shared" si="99" ref="D439:L439">SUM(D440:D447)</f>
        <v>108564</v>
      </c>
      <c r="E439" s="404">
        <f t="shared" si="99"/>
        <v>56612</v>
      </c>
      <c r="F439" s="404">
        <f t="shared" si="99"/>
        <v>0</v>
      </c>
      <c r="G439" s="404">
        <f t="shared" si="99"/>
        <v>4500</v>
      </c>
      <c r="H439" s="404">
        <f t="shared" si="99"/>
        <v>15450</v>
      </c>
      <c r="I439" s="404">
        <f t="shared" si="99"/>
        <v>0</v>
      </c>
      <c r="J439" s="404">
        <f t="shared" si="99"/>
        <v>32002</v>
      </c>
      <c r="K439" s="404">
        <f t="shared" si="99"/>
        <v>0</v>
      </c>
      <c r="L439" s="404">
        <f t="shared" si="99"/>
        <v>5001221</v>
      </c>
      <c r="M439" s="404" t="e">
        <f>'03'!#REF!+'04'!#REF!</f>
        <v>#REF!</v>
      </c>
      <c r="N439" s="404" t="e">
        <f t="shared" si="96"/>
        <v>#REF!</v>
      </c>
      <c r="O439" s="404" t="e">
        <f>'07'!#REF!</f>
        <v>#REF!</v>
      </c>
      <c r="P439" s="404" t="e">
        <f t="shared" si="97"/>
        <v>#REF!</v>
      </c>
    </row>
    <row r="440" spans="1:16" ht="24.75" customHeight="1" hidden="1">
      <c r="A440" s="432" t="s">
        <v>54</v>
      </c>
      <c r="B440" s="433" t="s">
        <v>139</v>
      </c>
      <c r="C440" s="404">
        <f aca="true" t="shared" si="100" ref="C440:C448">D440+K440+L440</f>
        <v>96608</v>
      </c>
      <c r="D440" s="404">
        <f aca="true" t="shared" si="101" ref="D440:D448">E440+F440+G440+H440+I440+J440</f>
        <v>53844</v>
      </c>
      <c r="E440" s="409">
        <v>9692</v>
      </c>
      <c r="F440" s="409">
        <v>0</v>
      </c>
      <c r="G440" s="409">
        <v>0</v>
      </c>
      <c r="H440" s="409">
        <v>12150</v>
      </c>
      <c r="I440" s="409">
        <v>0</v>
      </c>
      <c r="J440" s="409">
        <v>32002</v>
      </c>
      <c r="K440" s="409">
        <v>0</v>
      </c>
      <c r="L440" s="409">
        <v>42764</v>
      </c>
      <c r="M440" s="409" t="e">
        <f>'03'!#REF!+'04'!#REF!</f>
        <v>#REF!</v>
      </c>
      <c r="N440" s="409" t="e">
        <f t="shared" si="96"/>
        <v>#REF!</v>
      </c>
      <c r="O440" s="409" t="e">
        <f>'07'!#REF!</f>
        <v>#REF!</v>
      </c>
      <c r="P440" s="409" t="e">
        <f t="shared" si="97"/>
        <v>#REF!</v>
      </c>
    </row>
    <row r="441" spans="1:16" ht="24.75" customHeight="1" hidden="1">
      <c r="A441" s="432" t="s">
        <v>55</v>
      </c>
      <c r="B441" s="433" t="s">
        <v>140</v>
      </c>
      <c r="C441" s="404">
        <f t="shared" si="100"/>
        <v>0</v>
      </c>
      <c r="D441" s="404">
        <f t="shared" si="101"/>
        <v>0</v>
      </c>
      <c r="E441" s="409">
        <v>0</v>
      </c>
      <c r="F441" s="409">
        <v>0</v>
      </c>
      <c r="G441" s="409">
        <v>0</v>
      </c>
      <c r="H441" s="409">
        <v>0</v>
      </c>
      <c r="I441" s="409">
        <v>0</v>
      </c>
      <c r="J441" s="409">
        <v>0</v>
      </c>
      <c r="K441" s="409">
        <v>0</v>
      </c>
      <c r="L441" s="409">
        <v>0</v>
      </c>
      <c r="M441" s="409" t="e">
        <f>'03'!#REF!+'04'!#REF!</f>
        <v>#REF!</v>
      </c>
      <c r="N441" s="409" t="e">
        <f t="shared" si="96"/>
        <v>#REF!</v>
      </c>
      <c r="O441" s="409" t="e">
        <f>'07'!#REF!</f>
        <v>#REF!</v>
      </c>
      <c r="P441" s="409" t="e">
        <f t="shared" si="97"/>
        <v>#REF!</v>
      </c>
    </row>
    <row r="442" spans="1:16" ht="24.75" customHeight="1" hidden="1">
      <c r="A442" s="432" t="s">
        <v>141</v>
      </c>
      <c r="B442" s="433" t="s">
        <v>202</v>
      </c>
      <c r="C442" s="404">
        <f t="shared" si="100"/>
        <v>0</v>
      </c>
      <c r="D442" s="404">
        <f t="shared" si="101"/>
        <v>0</v>
      </c>
      <c r="E442" s="409">
        <v>0</v>
      </c>
      <c r="F442" s="409">
        <v>0</v>
      </c>
      <c r="G442" s="409">
        <v>0</v>
      </c>
      <c r="H442" s="409">
        <v>0</v>
      </c>
      <c r="I442" s="409">
        <v>0</v>
      </c>
      <c r="J442" s="409">
        <v>0</v>
      </c>
      <c r="K442" s="409">
        <v>0</v>
      </c>
      <c r="L442" s="409">
        <v>0</v>
      </c>
      <c r="M442" s="409" t="e">
        <f>'03'!#REF!</f>
        <v>#REF!</v>
      </c>
      <c r="N442" s="409" t="e">
        <f t="shared" si="96"/>
        <v>#REF!</v>
      </c>
      <c r="O442" s="409" t="e">
        <f>'07'!#REF!</f>
        <v>#REF!</v>
      </c>
      <c r="P442" s="409" t="e">
        <f t="shared" si="97"/>
        <v>#REF!</v>
      </c>
    </row>
    <row r="443" spans="1:16" ht="24.75" customHeight="1" hidden="1">
      <c r="A443" s="432" t="s">
        <v>143</v>
      </c>
      <c r="B443" s="433" t="s">
        <v>142</v>
      </c>
      <c r="C443" s="404">
        <f t="shared" si="100"/>
        <v>539464</v>
      </c>
      <c r="D443" s="404">
        <f t="shared" si="101"/>
        <v>54720</v>
      </c>
      <c r="E443" s="409">
        <v>46920</v>
      </c>
      <c r="F443" s="409"/>
      <c r="G443" s="409">
        <v>4500</v>
      </c>
      <c r="H443" s="409">
        <v>3300</v>
      </c>
      <c r="I443" s="409">
        <v>0</v>
      </c>
      <c r="J443" s="409">
        <v>0</v>
      </c>
      <c r="K443" s="409">
        <v>0</v>
      </c>
      <c r="L443" s="409">
        <v>484744</v>
      </c>
      <c r="M443" s="409" t="e">
        <f>'03'!#REF!+'04'!#REF!</f>
        <v>#REF!</v>
      </c>
      <c r="N443" s="409" t="e">
        <f t="shared" si="96"/>
        <v>#REF!</v>
      </c>
      <c r="O443" s="409" t="e">
        <f>'07'!#REF!</f>
        <v>#REF!</v>
      </c>
      <c r="P443" s="409" t="e">
        <f t="shared" si="97"/>
        <v>#REF!</v>
      </c>
    </row>
    <row r="444" spans="1:16" ht="24.75" customHeight="1" hidden="1">
      <c r="A444" s="432" t="s">
        <v>145</v>
      </c>
      <c r="B444" s="433" t="s">
        <v>144</v>
      </c>
      <c r="C444" s="404">
        <f t="shared" si="100"/>
        <v>1936348</v>
      </c>
      <c r="D444" s="404">
        <f t="shared" si="101"/>
        <v>0</v>
      </c>
      <c r="E444" s="409">
        <v>0</v>
      </c>
      <c r="F444" s="409">
        <v>0</v>
      </c>
      <c r="G444" s="409">
        <v>0</v>
      </c>
      <c r="H444" s="409">
        <v>0</v>
      </c>
      <c r="I444" s="409">
        <v>0</v>
      </c>
      <c r="J444" s="409">
        <v>0</v>
      </c>
      <c r="K444" s="409">
        <v>0</v>
      </c>
      <c r="L444" s="409">
        <v>1936348</v>
      </c>
      <c r="M444" s="409" t="e">
        <f>'03'!#REF!+'04'!#REF!</f>
        <v>#REF!</v>
      </c>
      <c r="N444" s="409" t="e">
        <f t="shared" si="96"/>
        <v>#REF!</v>
      </c>
      <c r="O444" s="409" t="e">
        <f>'07'!#REF!</f>
        <v>#REF!</v>
      </c>
      <c r="P444" s="409" t="e">
        <f t="shared" si="97"/>
        <v>#REF!</v>
      </c>
    </row>
    <row r="445" spans="1:16" ht="24.75" customHeight="1" hidden="1">
      <c r="A445" s="432" t="s">
        <v>147</v>
      </c>
      <c r="B445" s="433" t="s">
        <v>146</v>
      </c>
      <c r="C445" s="404">
        <f t="shared" si="100"/>
        <v>0</v>
      </c>
      <c r="D445" s="404">
        <f t="shared" si="101"/>
        <v>0</v>
      </c>
      <c r="E445" s="409">
        <v>0</v>
      </c>
      <c r="F445" s="409">
        <v>0</v>
      </c>
      <c r="G445" s="409">
        <v>0</v>
      </c>
      <c r="H445" s="409">
        <v>0</v>
      </c>
      <c r="I445" s="409">
        <v>0</v>
      </c>
      <c r="J445" s="409">
        <v>0</v>
      </c>
      <c r="K445" s="409">
        <v>0</v>
      </c>
      <c r="L445" s="409">
        <v>0</v>
      </c>
      <c r="M445" s="409" t="e">
        <f>'03'!#REF!+'04'!#REF!</f>
        <v>#REF!</v>
      </c>
      <c r="N445" s="409" t="e">
        <f t="shared" si="96"/>
        <v>#REF!</v>
      </c>
      <c r="O445" s="409" t="e">
        <f>'07'!#REF!</f>
        <v>#REF!</v>
      </c>
      <c r="P445" s="409" t="e">
        <f t="shared" si="97"/>
        <v>#REF!</v>
      </c>
    </row>
    <row r="446" spans="1:16" ht="24.75" customHeight="1" hidden="1">
      <c r="A446" s="432" t="s">
        <v>149</v>
      </c>
      <c r="B446" s="435" t="s">
        <v>148</v>
      </c>
      <c r="C446" s="404">
        <f t="shared" si="100"/>
        <v>0</v>
      </c>
      <c r="D446" s="404">
        <f t="shared" si="101"/>
        <v>0</v>
      </c>
      <c r="E446" s="409">
        <v>0</v>
      </c>
      <c r="F446" s="409">
        <v>0</v>
      </c>
      <c r="G446" s="409">
        <v>0</v>
      </c>
      <c r="H446" s="409">
        <v>0</v>
      </c>
      <c r="I446" s="409">
        <v>0</v>
      </c>
      <c r="J446" s="409">
        <v>0</v>
      </c>
      <c r="K446" s="409">
        <v>0</v>
      </c>
      <c r="L446" s="409">
        <v>0</v>
      </c>
      <c r="M446" s="409" t="e">
        <f>'03'!#REF!+'04'!#REF!</f>
        <v>#REF!</v>
      </c>
      <c r="N446" s="409" t="e">
        <f t="shared" si="96"/>
        <v>#REF!</v>
      </c>
      <c r="O446" s="409" t="e">
        <f>'07'!#REF!</f>
        <v>#REF!</v>
      </c>
      <c r="P446" s="409" t="e">
        <f t="shared" si="97"/>
        <v>#REF!</v>
      </c>
    </row>
    <row r="447" spans="1:16" ht="24.75" customHeight="1" hidden="1">
      <c r="A447" s="432" t="s">
        <v>186</v>
      </c>
      <c r="B447" s="433" t="s">
        <v>150</v>
      </c>
      <c r="C447" s="404">
        <f t="shared" si="100"/>
        <v>2537365</v>
      </c>
      <c r="D447" s="404">
        <f t="shared" si="101"/>
        <v>0</v>
      </c>
      <c r="E447" s="409">
        <v>0</v>
      </c>
      <c r="F447" s="409">
        <v>0</v>
      </c>
      <c r="G447" s="409">
        <v>0</v>
      </c>
      <c r="H447" s="409">
        <v>0</v>
      </c>
      <c r="I447" s="409">
        <v>0</v>
      </c>
      <c r="J447" s="409">
        <v>0</v>
      </c>
      <c r="K447" s="409">
        <v>0</v>
      </c>
      <c r="L447" s="409">
        <v>2537365</v>
      </c>
      <c r="M447" s="409" t="e">
        <f>'03'!#REF!+'04'!#REF!</f>
        <v>#REF!</v>
      </c>
      <c r="N447" s="409" t="e">
        <f t="shared" si="96"/>
        <v>#REF!</v>
      </c>
      <c r="O447" s="409" t="e">
        <f>'07'!#REF!</f>
        <v>#REF!</v>
      </c>
      <c r="P447" s="409" t="e">
        <f t="shared" si="97"/>
        <v>#REF!</v>
      </c>
    </row>
    <row r="448" spans="1:16" ht="24.75" customHeight="1" hidden="1">
      <c r="A448" s="394" t="s">
        <v>53</v>
      </c>
      <c r="B448" s="395" t="s">
        <v>151</v>
      </c>
      <c r="C448" s="404">
        <f t="shared" si="100"/>
        <v>339107</v>
      </c>
      <c r="D448" s="404">
        <f t="shared" si="101"/>
        <v>339107</v>
      </c>
      <c r="E448" s="409">
        <v>205656</v>
      </c>
      <c r="F448" s="409">
        <v>0</v>
      </c>
      <c r="G448" s="409">
        <v>110640</v>
      </c>
      <c r="H448" s="409">
        <v>1500</v>
      </c>
      <c r="I448" s="409">
        <v>21311</v>
      </c>
      <c r="J448" s="409">
        <v>0</v>
      </c>
      <c r="K448" s="409">
        <v>0</v>
      </c>
      <c r="L448" s="409">
        <v>0</v>
      </c>
      <c r="M448" s="404" t="e">
        <f>'03'!#REF!+'04'!#REF!</f>
        <v>#REF!</v>
      </c>
      <c r="N448" s="404" t="e">
        <f t="shared" si="96"/>
        <v>#REF!</v>
      </c>
      <c r="O448" s="404" t="e">
        <f>'07'!#REF!</f>
        <v>#REF!</v>
      </c>
      <c r="P448" s="404" t="e">
        <f t="shared" si="97"/>
        <v>#REF!</v>
      </c>
    </row>
    <row r="449" spans="1:16" ht="24.75" customHeight="1" hidden="1">
      <c r="A449" s="467" t="s">
        <v>76</v>
      </c>
      <c r="B449" s="495" t="s">
        <v>215</v>
      </c>
      <c r="C449" s="479">
        <f>(C440+C441+C442)/C439</f>
        <v>0.0189064706244979</v>
      </c>
      <c r="D449" s="396">
        <f aca="true" t="shared" si="102" ref="D449:L449">(D440+D441+D442)/D439</f>
        <v>0.4959655134298663</v>
      </c>
      <c r="E449" s="415">
        <f t="shared" si="102"/>
        <v>0.1712004522009468</v>
      </c>
      <c r="F449" s="415" t="e">
        <f t="shared" si="102"/>
        <v>#DIV/0!</v>
      </c>
      <c r="G449" s="415">
        <f t="shared" si="102"/>
        <v>0</v>
      </c>
      <c r="H449" s="415">
        <f t="shared" si="102"/>
        <v>0.7864077669902912</v>
      </c>
      <c r="I449" s="415" t="e">
        <f t="shared" si="102"/>
        <v>#DIV/0!</v>
      </c>
      <c r="J449" s="415">
        <f t="shared" si="102"/>
        <v>1</v>
      </c>
      <c r="K449" s="415" t="e">
        <f t="shared" si="102"/>
        <v>#DIV/0!</v>
      </c>
      <c r="L449" s="415">
        <f t="shared" si="102"/>
        <v>0.008550711916150077</v>
      </c>
      <c r="M449" s="426"/>
      <c r="N449" s="496"/>
      <c r="O449" s="496"/>
      <c r="P449" s="496"/>
    </row>
    <row r="450" spans="1:16" ht="17.25" hidden="1">
      <c r="A450" s="1342" t="s">
        <v>500</v>
      </c>
      <c r="B450" s="1342"/>
      <c r="C450" s="409">
        <f>C433-C436-C437-C438</f>
        <v>0</v>
      </c>
      <c r="D450" s="409">
        <f aca="true" t="shared" si="103" ref="D450:L450">D433-D436-D437-D438</f>
        <v>0</v>
      </c>
      <c r="E450" s="409">
        <f t="shared" si="103"/>
        <v>0</v>
      </c>
      <c r="F450" s="409">
        <f t="shared" si="103"/>
        <v>0</v>
      </c>
      <c r="G450" s="409">
        <f t="shared" si="103"/>
        <v>0</v>
      </c>
      <c r="H450" s="409">
        <f t="shared" si="103"/>
        <v>0</v>
      </c>
      <c r="I450" s="409">
        <f t="shared" si="103"/>
        <v>0</v>
      </c>
      <c r="J450" s="409">
        <f t="shared" si="103"/>
        <v>0</v>
      </c>
      <c r="K450" s="409">
        <f t="shared" si="103"/>
        <v>0</v>
      </c>
      <c r="L450" s="409">
        <f t="shared" si="103"/>
        <v>0</v>
      </c>
      <c r="M450" s="426"/>
      <c r="N450" s="496"/>
      <c r="O450" s="496"/>
      <c r="P450" s="496"/>
    </row>
    <row r="451" spans="1:16" ht="17.25" hidden="1">
      <c r="A451" s="1337" t="s">
        <v>501</v>
      </c>
      <c r="B451" s="1337"/>
      <c r="C451" s="409">
        <f>C438-C439-C448</f>
        <v>0</v>
      </c>
      <c r="D451" s="409">
        <f aca="true" t="shared" si="104" ref="D451:L451">D438-D439-D448</f>
        <v>0</v>
      </c>
      <c r="E451" s="409">
        <f t="shared" si="104"/>
        <v>0</v>
      </c>
      <c r="F451" s="409">
        <f t="shared" si="104"/>
        <v>0</v>
      </c>
      <c r="G451" s="409">
        <f t="shared" si="104"/>
        <v>0</v>
      </c>
      <c r="H451" s="409">
        <f t="shared" si="104"/>
        <v>0</v>
      </c>
      <c r="I451" s="409">
        <f t="shared" si="104"/>
        <v>0</v>
      </c>
      <c r="J451" s="409">
        <f t="shared" si="104"/>
        <v>0</v>
      </c>
      <c r="K451" s="409">
        <f t="shared" si="104"/>
        <v>0</v>
      </c>
      <c r="L451" s="409">
        <f t="shared" si="104"/>
        <v>0</v>
      </c>
      <c r="M451" s="426"/>
      <c r="N451" s="496"/>
      <c r="O451" s="496"/>
      <c r="P451" s="496"/>
    </row>
    <row r="452" spans="1:16" ht="18.75" hidden="1">
      <c r="A452" s="481"/>
      <c r="B452" s="497" t="s">
        <v>521</v>
      </c>
      <c r="C452" s="497"/>
      <c r="D452" s="470"/>
      <c r="E452" s="470"/>
      <c r="F452" s="470"/>
      <c r="G452" s="1334" t="s">
        <v>521</v>
      </c>
      <c r="H452" s="1334"/>
      <c r="I452" s="1334"/>
      <c r="J452" s="1334"/>
      <c r="K452" s="1334"/>
      <c r="L452" s="1334"/>
      <c r="M452" s="484"/>
      <c r="N452" s="484"/>
      <c r="O452" s="484"/>
      <c r="P452" s="484"/>
    </row>
    <row r="453" spans="1:16" ht="18.75" hidden="1">
      <c r="A453" s="1335" t="s">
        <v>4</v>
      </c>
      <c r="B453" s="1335"/>
      <c r="C453" s="1335"/>
      <c r="D453" s="1335"/>
      <c r="E453" s="470"/>
      <c r="F453" s="470"/>
      <c r="G453" s="498"/>
      <c r="H453" s="1336" t="s">
        <v>522</v>
      </c>
      <c r="I453" s="1336"/>
      <c r="J453" s="1336"/>
      <c r="K453" s="1336"/>
      <c r="L453" s="1336"/>
      <c r="M453" s="484"/>
      <c r="N453" s="484"/>
      <c r="O453" s="484"/>
      <c r="P453" s="484"/>
    </row>
    <row r="454" ht="15" hidden="1"/>
    <row r="455" ht="15" hidden="1"/>
    <row r="456" ht="15" hidden="1"/>
    <row r="457" ht="15" hidden="1"/>
    <row r="458" ht="15" hidden="1"/>
    <row r="459" ht="15" hidden="1"/>
    <row r="460" ht="15" hidden="1"/>
    <row r="461" ht="15" hidden="1"/>
    <row r="462" ht="15" hidden="1"/>
    <row r="463" ht="15" hidden="1"/>
    <row r="464" ht="15" hidden="1"/>
    <row r="465" spans="1:13" ht="16.5" hidden="1">
      <c r="A465" s="1359" t="s">
        <v>33</v>
      </c>
      <c r="B465" s="1360"/>
      <c r="C465" s="480"/>
      <c r="D465" s="1361" t="s">
        <v>79</v>
      </c>
      <c r="E465" s="1361"/>
      <c r="F465" s="1361"/>
      <c r="G465" s="1361"/>
      <c r="H465" s="1361"/>
      <c r="I465" s="1361"/>
      <c r="J465" s="1361"/>
      <c r="K465" s="1362"/>
      <c r="L465" s="1362"/>
      <c r="M465" s="484"/>
    </row>
    <row r="466" spans="1:13" ht="16.5" hidden="1">
      <c r="A466" s="1327" t="s">
        <v>344</v>
      </c>
      <c r="B466" s="1327"/>
      <c r="C466" s="1327"/>
      <c r="D466" s="1361" t="s">
        <v>216</v>
      </c>
      <c r="E466" s="1361"/>
      <c r="F466" s="1361"/>
      <c r="G466" s="1361"/>
      <c r="H466" s="1361"/>
      <c r="I466" s="1361"/>
      <c r="J466" s="1361"/>
      <c r="K466" s="1363" t="s">
        <v>517</v>
      </c>
      <c r="L466" s="1363"/>
      <c r="M466" s="481"/>
    </row>
    <row r="467" spans="1:13" ht="16.5" hidden="1">
      <c r="A467" s="1327" t="s">
        <v>345</v>
      </c>
      <c r="B467" s="1327"/>
      <c r="C467" s="416"/>
      <c r="D467" s="1364" t="s">
        <v>11</v>
      </c>
      <c r="E467" s="1364"/>
      <c r="F467" s="1364"/>
      <c r="G467" s="1364"/>
      <c r="H467" s="1364"/>
      <c r="I467" s="1364"/>
      <c r="J467" s="1364"/>
      <c r="K467" s="1362"/>
      <c r="L467" s="1362"/>
      <c r="M467" s="484"/>
    </row>
    <row r="468" spans="1:13" ht="15.75" hidden="1">
      <c r="A468" s="437" t="s">
        <v>119</v>
      </c>
      <c r="B468" s="437"/>
      <c r="C468" s="422"/>
      <c r="D468" s="485"/>
      <c r="E468" s="485"/>
      <c r="F468" s="486"/>
      <c r="G468" s="486"/>
      <c r="H468" s="486"/>
      <c r="I468" s="486"/>
      <c r="J468" s="486"/>
      <c r="K468" s="1343"/>
      <c r="L468" s="1343"/>
      <c r="M468" s="481"/>
    </row>
    <row r="469" spans="1:13" ht="15.75" hidden="1">
      <c r="A469" s="485"/>
      <c r="B469" s="485" t="s">
        <v>94</v>
      </c>
      <c r="C469" s="485"/>
      <c r="D469" s="485"/>
      <c r="E469" s="485"/>
      <c r="F469" s="485"/>
      <c r="G469" s="485"/>
      <c r="H469" s="485"/>
      <c r="I469" s="485"/>
      <c r="J469" s="485"/>
      <c r="K469" s="1346"/>
      <c r="L469" s="1346"/>
      <c r="M469" s="481"/>
    </row>
    <row r="470" spans="1:13" ht="15.75" hidden="1">
      <c r="A470" s="988" t="s">
        <v>71</v>
      </c>
      <c r="B470" s="989"/>
      <c r="C470" s="1344" t="s">
        <v>38</v>
      </c>
      <c r="D470" s="1350" t="s">
        <v>339</v>
      </c>
      <c r="E470" s="1350"/>
      <c r="F470" s="1350"/>
      <c r="G470" s="1350"/>
      <c r="H470" s="1350"/>
      <c r="I470" s="1350"/>
      <c r="J470" s="1350"/>
      <c r="K470" s="1350"/>
      <c r="L470" s="1350"/>
      <c r="M470" s="484"/>
    </row>
    <row r="471" spans="1:13" ht="15.75" hidden="1">
      <c r="A471" s="990"/>
      <c r="B471" s="991"/>
      <c r="C471" s="1344"/>
      <c r="D471" s="1351" t="s">
        <v>207</v>
      </c>
      <c r="E471" s="1352"/>
      <c r="F471" s="1352"/>
      <c r="G471" s="1352"/>
      <c r="H471" s="1352"/>
      <c r="I471" s="1352"/>
      <c r="J471" s="1353"/>
      <c r="K471" s="1354" t="s">
        <v>208</v>
      </c>
      <c r="L471" s="1354" t="s">
        <v>209</v>
      </c>
      <c r="M471" s="481"/>
    </row>
    <row r="472" spans="1:13" ht="15.75" hidden="1">
      <c r="A472" s="990"/>
      <c r="B472" s="991"/>
      <c r="C472" s="1344"/>
      <c r="D472" s="1345" t="s">
        <v>37</v>
      </c>
      <c r="E472" s="1347" t="s">
        <v>7</v>
      </c>
      <c r="F472" s="1348"/>
      <c r="G472" s="1348"/>
      <c r="H472" s="1348"/>
      <c r="I472" s="1348"/>
      <c r="J472" s="1349"/>
      <c r="K472" s="1355"/>
      <c r="L472" s="1357"/>
      <c r="M472" s="481"/>
    </row>
    <row r="473" spans="1:16" ht="15.75" hidden="1">
      <c r="A473" s="1365"/>
      <c r="B473" s="1366"/>
      <c r="C473" s="1344"/>
      <c r="D473" s="1345"/>
      <c r="E473" s="487" t="s">
        <v>210</v>
      </c>
      <c r="F473" s="487" t="s">
        <v>211</v>
      </c>
      <c r="G473" s="487" t="s">
        <v>212</v>
      </c>
      <c r="H473" s="487" t="s">
        <v>213</v>
      </c>
      <c r="I473" s="487" t="s">
        <v>346</v>
      </c>
      <c r="J473" s="487" t="s">
        <v>214</v>
      </c>
      <c r="K473" s="1356"/>
      <c r="L473" s="1358"/>
      <c r="M473" s="1339" t="s">
        <v>502</v>
      </c>
      <c r="N473" s="1339"/>
      <c r="O473" s="1339"/>
      <c r="P473" s="1339"/>
    </row>
    <row r="474" spans="1:16" ht="15" hidden="1">
      <c r="A474" s="1340" t="s">
        <v>6</v>
      </c>
      <c r="B474" s="1341"/>
      <c r="C474" s="488">
        <v>1</v>
      </c>
      <c r="D474" s="489">
        <v>2</v>
      </c>
      <c r="E474" s="488">
        <v>3</v>
      </c>
      <c r="F474" s="489">
        <v>4</v>
      </c>
      <c r="G474" s="488">
        <v>5</v>
      </c>
      <c r="H474" s="489">
        <v>6</v>
      </c>
      <c r="I474" s="488">
        <v>7</v>
      </c>
      <c r="J474" s="489">
        <v>8</v>
      </c>
      <c r="K474" s="488">
        <v>9</v>
      </c>
      <c r="L474" s="489">
        <v>10</v>
      </c>
      <c r="M474" s="490" t="s">
        <v>503</v>
      </c>
      <c r="N474" s="491" t="s">
        <v>506</v>
      </c>
      <c r="O474" s="491" t="s">
        <v>504</v>
      </c>
      <c r="P474" s="491" t="s">
        <v>505</v>
      </c>
    </row>
    <row r="475" spans="1:16" ht="24.75" customHeight="1" hidden="1">
      <c r="A475" s="429" t="s">
        <v>0</v>
      </c>
      <c r="B475" s="430" t="s">
        <v>131</v>
      </c>
      <c r="C475" s="404">
        <f>C476+C477</f>
        <v>922525</v>
      </c>
      <c r="D475" s="404">
        <f aca="true" t="shared" si="105" ref="D475:L475">D476+D477</f>
        <v>186914</v>
      </c>
      <c r="E475" s="404">
        <f t="shared" si="105"/>
        <v>67241</v>
      </c>
      <c r="F475" s="404">
        <f t="shared" si="105"/>
        <v>0</v>
      </c>
      <c r="G475" s="404">
        <f t="shared" si="105"/>
        <v>33200</v>
      </c>
      <c r="H475" s="404">
        <f t="shared" si="105"/>
        <v>8506</v>
      </c>
      <c r="I475" s="404">
        <f t="shared" si="105"/>
        <v>63550</v>
      </c>
      <c r="J475" s="404">
        <f t="shared" si="105"/>
        <v>14417</v>
      </c>
      <c r="K475" s="404">
        <f t="shared" si="105"/>
        <v>28000</v>
      </c>
      <c r="L475" s="404">
        <f t="shared" si="105"/>
        <v>707611</v>
      </c>
      <c r="M475" s="404" t="e">
        <f>'03'!#REF!+'04'!#REF!</f>
        <v>#REF!</v>
      </c>
      <c r="N475" s="404" t="e">
        <f>C475-M475</f>
        <v>#REF!</v>
      </c>
      <c r="O475" s="404" t="e">
        <f>'07'!#REF!</f>
        <v>#REF!</v>
      </c>
      <c r="P475" s="404" t="e">
        <f>C475-O475</f>
        <v>#REF!</v>
      </c>
    </row>
    <row r="476" spans="1:16" ht="24.75" customHeight="1" hidden="1">
      <c r="A476" s="432">
        <v>1</v>
      </c>
      <c r="B476" s="433" t="s">
        <v>132</v>
      </c>
      <c r="C476" s="404">
        <f>D476+K476+L476</f>
        <v>642794</v>
      </c>
      <c r="D476" s="404">
        <f>E476+F476+G476+H476+I476+J476</f>
        <v>146594</v>
      </c>
      <c r="E476" s="409">
        <v>52394</v>
      </c>
      <c r="F476" s="409"/>
      <c r="G476" s="409">
        <v>33200</v>
      </c>
      <c r="H476" s="409"/>
      <c r="I476" s="409">
        <v>61000</v>
      </c>
      <c r="J476" s="409"/>
      <c r="K476" s="409"/>
      <c r="L476" s="409">
        <v>496200</v>
      </c>
      <c r="M476" s="409" t="e">
        <f>'03'!#REF!+'04'!#REF!</f>
        <v>#REF!</v>
      </c>
      <c r="N476" s="409" t="e">
        <f aca="true" t="shared" si="106" ref="N476:N490">C476-M476</f>
        <v>#REF!</v>
      </c>
      <c r="O476" s="409" t="e">
        <f>'07'!#REF!</f>
        <v>#REF!</v>
      </c>
      <c r="P476" s="409" t="e">
        <f aca="true" t="shared" si="107" ref="P476:P490">C476-O476</f>
        <v>#REF!</v>
      </c>
    </row>
    <row r="477" spans="1:16" ht="24.75" customHeight="1" hidden="1">
      <c r="A477" s="432">
        <v>2</v>
      </c>
      <c r="B477" s="433" t="s">
        <v>133</v>
      </c>
      <c r="C477" s="404">
        <f>D477+K477+L477</f>
        <v>279731</v>
      </c>
      <c r="D477" s="404">
        <f>E477+F477+G477+H477+I477+J477</f>
        <v>40320</v>
      </c>
      <c r="E477" s="409">
        <v>14847</v>
      </c>
      <c r="F477" s="409"/>
      <c r="G477" s="409"/>
      <c r="H477" s="409">
        <v>8506</v>
      </c>
      <c r="I477" s="409">
        <v>2550</v>
      </c>
      <c r="J477" s="409">
        <v>14417</v>
      </c>
      <c r="K477" s="409">
        <v>28000</v>
      </c>
      <c r="L477" s="409">
        <v>211411</v>
      </c>
      <c r="M477" s="409" t="e">
        <f>'03'!#REF!+'04'!#REF!</f>
        <v>#REF!</v>
      </c>
      <c r="N477" s="409" t="e">
        <f t="shared" si="106"/>
        <v>#REF!</v>
      </c>
      <c r="O477" s="409" t="e">
        <f>'07'!#REF!</f>
        <v>#REF!</v>
      </c>
      <c r="P477" s="409" t="e">
        <f t="shared" si="107"/>
        <v>#REF!</v>
      </c>
    </row>
    <row r="478" spans="1:16" ht="24.75" customHeight="1" hidden="1">
      <c r="A478" s="394" t="s">
        <v>1</v>
      </c>
      <c r="B478" s="395" t="s">
        <v>134</v>
      </c>
      <c r="C478" s="404">
        <f>D478+K478+L478</f>
        <v>950</v>
      </c>
      <c r="D478" s="404">
        <f>E478+F478+G478+H478+I478+J478</f>
        <v>950</v>
      </c>
      <c r="E478" s="409">
        <v>650</v>
      </c>
      <c r="F478" s="409"/>
      <c r="G478" s="409"/>
      <c r="H478" s="409"/>
      <c r="I478" s="409">
        <v>300</v>
      </c>
      <c r="J478" s="409"/>
      <c r="K478" s="409"/>
      <c r="L478" s="409"/>
      <c r="M478" s="409" t="e">
        <f>'03'!#REF!+'04'!#REF!</f>
        <v>#REF!</v>
      </c>
      <c r="N478" s="409" t="e">
        <f t="shared" si="106"/>
        <v>#REF!</v>
      </c>
      <c r="O478" s="409" t="e">
        <f>'07'!#REF!</f>
        <v>#REF!</v>
      </c>
      <c r="P478" s="409" t="e">
        <f t="shared" si="107"/>
        <v>#REF!</v>
      </c>
    </row>
    <row r="479" spans="1:16" ht="24.75" customHeight="1" hidden="1">
      <c r="A479" s="394" t="s">
        <v>9</v>
      </c>
      <c r="B479" s="395" t="s">
        <v>135</v>
      </c>
      <c r="C479" s="404">
        <f>D479+K479+L479</f>
        <v>0</v>
      </c>
      <c r="D479" s="404">
        <f>E479+F479+G479+H479+I479+J479</f>
        <v>0</v>
      </c>
      <c r="E479" s="409"/>
      <c r="F479" s="409"/>
      <c r="G479" s="409"/>
      <c r="H479" s="409"/>
      <c r="I479" s="409"/>
      <c r="J479" s="409"/>
      <c r="K479" s="409"/>
      <c r="L479" s="409"/>
      <c r="M479" s="409" t="e">
        <f>'03'!#REF!+'04'!#REF!</f>
        <v>#REF!</v>
      </c>
      <c r="N479" s="409" t="e">
        <f t="shared" si="106"/>
        <v>#REF!</v>
      </c>
      <c r="O479" s="409" t="e">
        <f>'07'!#REF!</f>
        <v>#REF!</v>
      </c>
      <c r="P479" s="409" t="e">
        <f t="shared" si="107"/>
        <v>#REF!</v>
      </c>
    </row>
    <row r="480" spans="1:16" ht="24.75" customHeight="1" hidden="1">
      <c r="A480" s="394" t="s">
        <v>136</v>
      </c>
      <c r="B480" s="395" t="s">
        <v>137</v>
      </c>
      <c r="C480" s="404">
        <f>C481+C490</f>
        <v>921575</v>
      </c>
      <c r="D480" s="404">
        <f aca="true" t="shared" si="108" ref="D480:L480">D481+D490</f>
        <v>185964</v>
      </c>
      <c r="E480" s="404">
        <f t="shared" si="108"/>
        <v>66591</v>
      </c>
      <c r="F480" s="404">
        <f t="shared" si="108"/>
        <v>0</v>
      </c>
      <c r="G480" s="404">
        <f t="shared" si="108"/>
        <v>33200</v>
      </c>
      <c r="H480" s="404">
        <f t="shared" si="108"/>
        <v>8506</v>
      </c>
      <c r="I480" s="404">
        <f t="shared" si="108"/>
        <v>63250</v>
      </c>
      <c r="J480" s="404">
        <f t="shared" si="108"/>
        <v>14417</v>
      </c>
      <c r="K480" s="404">
        <f t="shared" si="108"/>
        <v>28000</v>
      </c>
      <c r="L480" s="404">
        <f t="shared" si="108"/>
        <v>707611</v>
      </c>
      <c r="M480" s="404" t="e">
        <f>'03'!#REF!+'04'!#REF!</f>
        <v>#REF!</v>
      </c>
      <c r="N480" s="404" t="e">
        <f t="shared" si="106"/>
        <v>#REF!</v>
      </c>
      <c r="O480" s="404" t="e">
        <f>'07'!#REF!</f>
        <v>#REF!</v>
      </c>
      <c r="P480" s="404" t="e">
        <f t="shared" si="107"/>
        <v>#REF!</v>
      </c>
    </row>
    <row r="481" spans="1:16" ht="24.75" customHeight="1" hidden="1">
      <c r="A481" s="394" t="s">
        <v>52</v>
      </c>
      <c r="B481" s="434" t="s">
        <v>138</v>
      </c>
      <c r="C481" s="404">
        <f>SUM(C482:C489)</f>
        <v>798931</v>
      </c>
      <c r="D481" s="404">
        <f aca="true" t="shared" si="109" ref="D481:L481">SUM(D482:D489)</f>
        <v>63320</v>
      </c>
      <c r="E481" s="404">
        <f t="shared" si="109"/>
        <v>40397</v>
      </c>
      <c r="F481" s="404">
        <f t="shared" si="109"/>
        <v>0</v>
      </c>
      <c r="G481" s="404">
        <f t="shared" si="109"/>
        <v>0</v>
      </c>
      <c r="H481" s="404">
        <f t="shared" si="109"/>
        <v>8506</v>
      </c>
      <c r="I481" s="404">
        <f t="shared" si="109"/>
        <v>0</v>
      </c>
      <c r="J481" s="404">
        <f t="shared" si="109"/>
        <v>14417</v>
      </c>
      <c r="K481" s="404">
        <f t="shared" si="109"/>
        <v>28000</v>
      </c>
      <c r="L481" s="404">
        <f t="shared" si="109"/>
        <v>707611</v>
      </c>
      <c r="M481" s="404" t="e">
        <f>'03'!#REF!+'04'!#REF!</f>
        <v>#REF!</v>
      </c>
      <c r="N481" s="404" t="e">
        <f t="shared" si="106"/>
        <v>#REF!</v>
      </c>
      <c r="O481" s="404" t="e">
        <f>'07'!#REF!</f>
        <v>#REF!</v>
      </c>
      <c r="P481" s="404" t="e">
        <f t="shared" si="107"/>
        <v>#REF!</v>
      </c>
    </row>
    <row r="482" spans="1:16" ht="24.75" customHeight="1" hidden="1">
      <c r="A482" s="432" t="s">
        <v>54</v>
      </c>
      <c r="B482" s="433" t="s">
        <v>139</v>
      </c>
      <c r="C482" s="404">
        <f aca="true" t="shared" si="110" ref="C482:C490">D482+K482+L482</f>
        <v>98600</v>
      </c>
      <c r="D482" s="404">
        <f aca="true" t="shared" si="111" ref="D482:D490">E482+F482+G482+H482+I482+J482</f>
        <v>34320</v>
      </c>
      <c r="E482" s="409">
        <v>11397</v>
      </c>
      <c r="F482" s="409"/>
      <c r="G482" s="409"/>
      <c r="H482" s="409">
        <v>8506</v>
      </c>
      <c r="I482" s="409"/>
      <c r="J482" s="409">
        <v>14417</v>
      </c>
      <c r="K482" s="409">
        <v>28000</v>
      </c>
      <c r="L482" s="409">
        <v>36280</v>
      </c>
      <c r="M482" s="409" t="e">
        <f>'03'!#REF!+'04'!#REF!</f>
        <v>#REF!</v>
      </c>
      <c r="N482" s="409" t="e">
        <f t="shared" si="106"/>
        <v>#REF!</v>
      </c>
      <c r="O482" s="409" t="e">
        <f>'07'!#REF!</f>
        <v>#REF!</v>
      </c>
      <c r="P482" s="409" t="e">
        <f t="shared" si="107"/>
        <v>#REF!</v>
      </c>
    </row>
    <row r="483" spans="1:16" ht="24.75" customHeight="1" hidden="1">
      <c r="A483" s="432" t="s">
        <v>55</v>
      </c>
      <c r="B483" s="433" t="s">
        <v>140</v>
      </c>
      <c r="C483" s="404">
        <f t="shared" si="110"/>
        <v>0</v>
      </c>
      <c r="D483" s="404">
        <f t="shared" si="111"/>
        <v>0</v>
      </c>
      <c r="E483" s="409"/>
      <c r="F483" s="409"/>
      <c r="G483" s="409"/>
      <c r="H483" s="409"/>
      <c r="I483" s="409"/>
      <c r="J483" s="409"/>
      <c r="K483" s="409"/>
      <c r="L483" s="409"/>
      <c r="M483" s="409" t="e">
        <f>'03'!#REF!+'04'!#REF!</f>
        <v>#REF!</v>
      </c>
      <c r="N483" s="409" t="e">
        <f t="shared" si="106"/>
        <v>#REF!</v>
      </c>
      <c r="O483" s="409" t="e">
        <f>'07'!#REF!</f>
        <v>#REF!</v>
      </c>
      <c r="P483" s="409" t="e">
        <f t="shared" si="107"/>
        <v>#REF!</v>
      </c>
    </row>
    <row r="484" spans="1:16" ht="24.75" customHeight="1" hidden="1">
      <c r="A484" s="432" t="s">
        <v>141</v>
      </c>
      <c r="B484" s="433" t="s">
        <v>202</v>
      </c>
      <c r="C484" s="404">
        <f t="shared" si="110"/>
        <v>0</v>
      </c>
      <c r="D484" s="404">
        <f t="shared" si="111"/>
        <v>0</v>
      </c>
      <c r="E484" s="409"/>
      <c r="F484" s="409"/>
      <c r="G484" s="409"/>
      <c r="H484" s="409"/>
      <c r="I484" s="409"/>
      <c r="J484" s="409"/>
      <c r="K484" s="409"/>
      <c r="L484" s="409"/>
      <c r="M484" s="409" t="e">
        <f>'03'!#REF!</f>
        <v>#REF!</v>
      </c>
      <c r="N484" s="409" t="e">
        <f t="shared" si="106"/>
        <v>#REF!</v>
      </c>
      <c r="O484" s="409" t="e">
        <f>'07'!#REF!</f>
        <v>#REF!</v>
      </c>
      <c r="P484" s="409" t="e">
        <f t="shared" si="107"/>
        <v>#REF!</v>
      </c>
    </row>
    <row r="485" spans="1:16" ht="24.75" customHeight="1" hidden="1">
      <c r="A485" s="432" t="s">
        <v>143</v>
      </c>
      <c r="B485" s="433" t="s">
        <v>142</v>
      </c>
      <c r="C485" s="404">
        <f t="shared" si="110"/>
        <v>236331</v>
      </c>
      <c r="D485" s="404">
        <f t="shared" si="111"/>
        <v>29000</v>
      </c>
      <c r="E485" s="409">
        <v>29000</v>
      </c>
      <c r="F485" s="409"/>
      <c r="G485" s="409"/>
      <c r="H485" s="409"/>
      <c r="I485" s="409"/>
      <c r="J485" s="409"/>
      <c r="K485" s="409"/>
      <c r="L485" s="409">
        <v>207331</v>
      </c>
      <c r="M485" s="409" t="e">
        <f>'03'!#REF!+'04'!#REF!</f>
        <v>#REF!</v>
      </c>
      <c r="N485" s="409" t="e">
        <f t="shared" si="106"/>
        <v>#REF!</v>
      </c>
      <c r="O485" s="409" t="e">
        <f>'07'!#REF!</f>
        <v>#REF!</v>
      </c>
      <c r="P485" s="409" t="e">
        <f t="shared" si="107"/>
        <v>#REF!</v>
      </c>
    </row>
    <row r="486" spans="1:16" ht="24.75" customHeight="1" hidden="1">
      <c r="A486" s="432" t="s">
        <v>145</v>
      </c>
      <c r="B486" s="433" t="s">
        <v>144</v>
      </c>
      <c r="C486" s="404">
        <f t="shared" si="110"/>
        <v>464000</v>
      </c>
      <c r="D486" s="404">
        <f t="shared" si="111"/>
        <v>0</v>
      </c>
      <c r="E486" s="409"/>
      <c r="F486" s="409"/>
      <c r="G486" s="409"/>
      <c r="H486" s="409"/>
      <c r="I486" s="409"/>
      <c r="J486" s="409"/>
      <c r="K486" s="409"/>
      <c r="L486" s="409">
        <v>464000</v>
      </c>
      <c r="M486" s="409" t="e">
        <f>'03'!#REF!+'04'!#REF!</f>
        <v>#REF!</v>
      </c>
      <c r="N486" s="409" t="e">
        <f t="shared" si="106"/>
        <v>#REF!</v>
      </c>
      <c r="O486" s="409" t="e">
        <f>'07'!#REF!</f>
        <v>#REF!</v>
      </c>
      <c r="P486" s="409" t="e">
        <f t="shared" si="107"/>
        <v>#REF!</v>
      </c>
    </row>
    <row r="487" spans="1:16" ht="24.75" customHeight="1" hidden="1">
      <c r="A487" s="432" t="s">
        <v>147</v>
      </c>
      <c r="B487" s="433" t="s">
        <v>146</v>
      </c>
      <c r="C487" s="404">
        <f t="shared" si="110"/>
        <v>0</v>
      </c>
      <c r="D487" s="404">
        <f t="shared" si="111"/>
        <v>0</v>
      </c>
      <c r="E487" s="409"/>
      <c r="F487" s="409"/>
      <c r="G487" s="409"/>
      <c r="H487" s="409"/>
      <c r="I487" s="409"/>
      <c r="J487" s="409"/>
      <c r="K487" s="409"/>
      <c r="L487" s="409"/>
      <c r="M487" s="409" t="e">
        <f>'03'!#REF!+'04'!#REF!</f>
        <v>#REF!</v>
      </c>
      <c r="N487" s="409" t="e">
        <f t="shared" si="106"/>
        <v>#REF!</v>
      </c>
      <c r="O487" s="409" t="e">
        <f>'07'!#REF!</f>
        <v>#REF!</v>
      </c>
      <c r="P487" s="409" t="e">
        <f t="shared" si="107"/>
        <v>#REF!</v>
      </c>
    </row>
    <row r="488" spans="1:16" ht="24.75" customHeight="1" hidden="1">
      <c r="A488" s="432" t="s">
        <v>149</v>
      </c>
      <c r="B488" s="435" t="s">
        <v>148</v>
      </c>
      <c r="C488" s="404">
        <f t="shared" si="110"/>
        <v>0</v>
      </c>
      <c r="D488" s="404">
        <f t="shared" si="111"/>
        <v>0</v>
      </c>
      <c r="E488" s="409"/>
      <c r="F488" s="409"/>
      <c r="G488" s="409"/>
      <c r="H488" s="409"/>
      <c r="I488" s="409"/>
      <c r="J488" s="409"/>
      <c r="K488" s="409"/>
      <c r="L488" s="409"/>
      <c r="M488" s="409" t="e">
        <f>'03'!#REF!+'04'!#REF!</f>
        <v>#REF!</v>
      </c>
      <c r="N488" s="409" t="e">
        <f t="shared" si="106"/>
        <v>#REF!</v>
      </c>
      <c r="O488" s="409" t="e">
        <f>'07'!#REF!</f>
        <v>#REF!</v>
      </c>
      <c r="P488" s="409" t="e">
        <f t="shared" si="107"/>
        <v>#REF!</v>
      </c>
    </row>
    <row r="489" spans="1:16" ht="24.75" customHeight="1" hidden="1">
      <c r="A489" s="432" t="s">
        <v>186</v>
      </c>
      <c r="B489" s="433" t="s">
        <v>150</v>
      </c>
      <c r="C489" s="404">
        <f t="shared" si="110"/>
        <v>0</v>
      </c>
      <c r="D489" s="404">
        <f t="shared" si="111"/>
        <v>0</v>
      </c>
      <c r="E489" s="409"/>
      <c r="F489" s="409"/>
      <c r="G489" s="409"/>
      <c r="H489" s="409"/>
      <c r="I489" s="409"/>
      <c r="J489" s="409"/>
      <c r="K489" s="409"/>
      <c r="L489" s="409"/>
      <c r="M489" s="409" t="e">
        <f>'03'!#REF!+'04'!#REF!</f>
        <v>#REF!</v>
      </c>
      <c r="N489" s="409" t="e">
        <f t="shared" si="106"/>
        <v>#REF!</v>
      </c>
      <c r="O489" s="409" t="e">
        <f>'07'!#REF!</f>
        <v>#REF!</v>
      </c>
      <c r="P489" s="409" t="e">
        <f t="shared" si="107"/>
        <v>#REF!</v>
      </c>
    </row>
    <row r="490" spans="1:16" ht="24.75" customHeight="1" hidden="1">
      <c r="A490" s="394" t="s">
        <v>53</v>
      </c>
      <c r="B490" s="395" t="s">
        <v>151</v>
      </c>
      <c r="C490" s="404">
        <f t="shared" si="110"/>
        <v>122644</v>
      </c>
      <c r="D490" s="404">
        <f t="shared" si="111"/>
        <v>122644</v>
      </c>
      <c r="E490" s="409">
        <v>26194</v>
      </c>
      <c r="F490" s="409"/>
      <c r="G490" s="409">
        <v>33200</v>
      </c>
      <c r="H490" s="409"/>
      <c r="I490" s="409">
        <v>63250</v>
      </c>
      <c r="J490" s="409"/>
      <c r="K490" s="409"/>
      <c r="L490" s="409"/>
      <c r="M490" s="404" t="e">
        <f>'03'!#REF!+'04'!#REF!</f>
        <v>#REF!</v>
      </c>
      <c r="N490" s="404" t="e">
        <f t="shared" si="106"/>
        <v>#REF!</v>
      </c>
      <c r="O490" s="404" t="e">
        <f>'07'!#REF!</f>
        <v>#REF!</v>
      </c>
      <c r="P490" s="404" t="e">
        <f t="shared" si="107"/>
        <v>#REF!</v>
      </c>
    </row>
    <row r="491" spans="1:16" ht="24.75" customHeight="1" hidden="1">
      <c r="A491" s="467" t="s">
        <v>76</v>
      </c>
      <c r="B491" s="495" t="s">
        <v>215</v>
      </c>
      <c r="C491" s="479">
        <f>(C482+C483+C484)/C481</f>
        <v>0.12341491317773375</v>
      </c>
      <c r="D491" s="396">
        <f aca="true" t="shared" si="112" ref="D491:L491">(D482+D483+D484)/D481</f>
        <v>0.542008843967151</v>
      </c>
      <c r="E491" s="415">
        <f t="shared" si="112"/>
        <v>0.28212491026561376</v>
      </c>
      <c r="F491" s="415" t="e">
        <f t="shared" si="112"/>
        <v>#DIV/0!</v>
      </c>
      <c r="G491" s="415" t="e">
        <f t="shared" si="112"/>
        <v>#DIV/0!</v>
      </c>
      <c r="H491" s="415">
        <f t="shared" si="112"/>
        <v>1</v>
      </c>
      <c r="I491" s="415" t="e">
        <f t="shared" si="112"/>
        <v>#DIV/0!</v>
      </c>
      <c r="J491" s="415">
        <f t="shared" si="112"/>
        <v>1</v>
      </c>
      <c r="K491" s="415">
        <f t="shared" si="112"/>
        <v>1</v>
      </c>
      <c r="L491" s="415">
        <f t="shared" si="112"/>
        <v>0.05127110799577734</v>
      </c>
      <c r="M491" s="426"/>
      <c r="N491" s="496"/>
      <c r="O491" s="496"/>
      <c r="P491" s="496"/>
    </row>
    <row r="492" spans="1:16" ht="17.25" hidden="1">
      <c r="A492" s="1342" t="s">
        <v>500</v>
      </c>
      <c r="B492" s="1342"/>
      <c r="C492" s="409">
        <f>C475-C478-C479-C480</f>
        <v>0</v>
      </c>
      <c r="D492" s="409">
        <f aca="true" t="shared" si="113" ref="D492:L492">D475-D478-D479-D480</f>
        <v>0</v>
      </c>
      <c r="E492" s="409">
        <f t="shared" si="113"/>
        <v>0</v>
      </c>
      <c r="F492" s="409">
        <f t="shared" si="113"/>
        <v>0</v>
      </c>
      <c r="G492" s="409">
        <f t="shared" si="113"/>
        <v>0</v>
      </c>
      <c r="H492" s="409">
        <f t="shared" si="113"/>
        <v>0</v>
      </c>
      <c r="I492" s="409">
        <f t="shared" si="113"/>
        <v>0</v>
      </c>
      <c r="J492" s="409">
        <f t="shared" si="113"/>
        <v>0</v>
      </c>
      <c r="K492" s="409">
        <f t="shared" si="113"/>
        <v>0</v>
      </c>
      <c r="L492" s="409">
        <f t="shared" si="113"/>
        <v>0</v>
      </c>
      <c r="M492" s="426"/>
      <c r="N492" s="496"/>
      <c r="O492" s="496"/>
      <c r="P492" s="496"/>
    </row>
    <row r="493" spans="1:16" ht="17.25" hidden="1">
      <c r="A493" s="1337" t="s">
        <v>501</v>
      </c>
      <c r="B493" s="1337"/>
      <c r="C493" s="409">
        <f>C480-C481-C490</f>
        <v>0</v>
      </c>
      <c r="D493" s="409">
        <f aca="true" t="shared" si="114" ref="D493:L493">D480-D481-D490</f>
        <v>0</v>
      </c>
      <c r="E493" s="409">
        <f t="shared" si="114"/>
        <v>0</v>
      </c>
      <c r="F493" s="409">
        <f t="shared" si="114"/>
        <v>0</v>
      </c>
      <c r="G493" s="409">
        <f t="shared" si="114"/>
        <v>0</v>
      </c>
      <c r="H493" s="409">
        <f t="shared" si="114"/>
        <v>0</v>
      </c>
      <c r="I493" s="409">
        <f t="shared" si="114"/>
        <v>0</v>
      </c>
      <c r="J493" s="409">
        <f t="shared" si="114"/>
        <v>0</v>
      </c>
      <c r="K493" s="409">
        <f t="shared" si="114"/>
        <v>0</v>
      </c>
      <c r="L493" s="409">
        <f t="shared" si="114"/>
        <v>0</v>
      </c>
      <c r="M493" s="426"/>
      <c r="N493" s="496"/>
      <c r="O493" s="496"/>
      <c r="P493" s="496"/>
    </row>
    <row r="494" spans="1:16" ht="18.75" hidden="1">
      <c r="A494" s="481"/>
      <c r="B494" s="497" t="s">
        <v>521</v>
      </c>
      <c r="C494" s="497"/>
      <c r="D494" s="470"/>
      <c r="E494" s="470"/>
      <c r="F494" s="470"/>
      <c r="G494" s="1334" t="s">
        <v>521</v>
      </c>
      <c r="H494" s="1334"/>
      <c r="I494" s="1334"/>
      <c r="J494" s="1334"/>
      <c r="K494" s="1334"/>
      <c r="L494" s="1334"/>
      <c r="M494" s="484"/>
      <c r="N494" s="484"/>
      <c r="O494" s="484"/>
      <c r="P494" s="484"/>
    </row>
    <row r="495" spans="1:16" ht="18.75" hidden="1">
      <c r="A495" s="1335" t="s">
        <v>4</v>
      </c>
      <c r="B495" s="1335"/>
      <c r="C495" s="1335"/>
      <c r="D495" s="1335"/>
      <c r="E495" s="470"/>
      <c r="F495" s="470"/>
      <c r="G495" s="498"/>
      <c r="H495" s="1336" t="s">
        <v>522</v>
      </c>
      <c r="I495" s="1336"/>
      <c r="J495" s="1336"/>
      <c r="K495" s="1336"/>
      <c r="L495" s="1336"/>
      <c r="M495" s="484"/>
      <c r="N495" s="484"/>
      <c r="O495" s="484"/>
      <c r="P495" s="484"/>
    </row>
    <row r="496" ht="15" hidden="1"/>
    <row r="497" ht="15" hidden="1"/>
    <row r="498" ht="15" hidden="1"/>
    <row r="499" ht="15" hidden="1"/>
    <row r="500" ht="15" hidden="1"/>
    <row r="501" ht="15" hidden="1"/>
    <row r="502" ht="15" hidden="1"/>
    <row r="503" ht="15" hidden="1"/>
    <row r="504" ht="15" hidden="1"/>
    <row r="505" ht="15" hidden="1"/>
    <row r="506" ht="15" hidden="1"/>
    <row r="507" ht="15" hidden="1"/>
    <row r="508" spans="1:13" ht="16.5" hidden="1">
      <c r="A508" s="1359" t="s">
        <v>33</v>
      </c>
      <c r="B508" s="1360"/>
      <c r="C508" s="480"/>
      <c r="D508" s="1361" t="s">
        <v>79</v>
      </c>
      <c r="E508" s="1361"/>
      <c r="F508" s="1361"/>
      <c r="G508" s="1361"/>
      <c r="H508" s="1361"/>
      <c r="I508" s="1361"/>
      <c r="J508" s="1361"/>
      <c r="K508" s="1362"/>
      <c r="L508" s="1362"/>
      <c r="M508" s="484"/>
    </row>
    <row r="509" spans="1:13" ht="16.5" hidden="1">
      <c r="A509" s="1327" t="s">
        <v>344</v>
      </c>
      <c r="B509" s="1327"/>
      <c r="C509" s="1327"/>
      <c r="D509" s="1361" t="s">
        <v>216</v>
      </c>
      <c r="E509" s="1361"/>
      <c r="F509" s="1361"/>
      <c r="G509" s="1361"/>
      <c r="H509" s="1361"/>
      <c r="I509" s="1361"/>
      <c r="J509" s="1361"/>
      <c r="K509" s="1363" t="s">
        <v>518</v>
      </c>
      <c r="L509" s="1363"/>
      <c r="M509" s="481"/>
    </row>
    <row r="510" spans="1:13" ht="16.5" hidden="1">
      <c r="A510" s="1327" t="s">
        <v>345</v>
      </c>
      <c r="B510" s="1327"/>
      <c r="C510" s="416"/>
      <c r="D510" s="1364" t="s">
        <v>555</v>
      </c>
      <c r="E510" s="1364"/>
      <c r="F510" s="1364"/>
      <c r="G510" s="1364"/>
      <c r="H510" s="1364"/>
      <c r="I510" s="1364"/>
      <c r="J510" s="1364"/>
      <c r="K510" s="1362"/>
      <c r="L510" s="1362"/>
      <c r="M510" s="484"/>
    </row>
    <row r="511" spans="1:13" ht="15.75" hidden="1">
      <c r="A511" s="437" t="s">
        <v>119</v>
      </c>
      <c r="B511" s="437"/>
      <c r="C511" s="422"/>
      <c r="D511" s="485"/>
      <c r="E511" s="485"/>
      <c r="F511" s="486"/>
      <c r="G511" s="486"/>
      <c r="H511" s="486"/>
      <c r="I511" s="486"/>
      <c r="J511" s="486"/>
      <c r="K511" s="1343"/>
      <c r="L511" s="1343"/>
      <c r="M511" s="481"/>
    </row>
    <row r="512" spans="1:13" ht="15.75" hidden="1">
      <c r="A512" s="485"/>
      <c r="B512" s="485" t="s">
        <v>94</v>
      </c>
      <c r="C512" s="485"/>
      <c r="D512" s="485"/>
      <c r="E512" s="485"/>
      <c r="F512" s="485"/>
      <c r="G512" s="485"/>
      <c r="H512" s="485"/>
      <c r="I512" s="485"/>
      <c r="J512" s="485"/>
      <c r="K512" s="1346"/>
      <c r="L512" s="1346"/>
      <c r="M512" s="481"/>
    </row>
    <row r="513" spans="1:13" ht="15.75" hidden="1">
      <c r="A513" s="988" t="s">
        <v>71</v>
      </c>
      <c r="B513" s="989"/>
      <c r="C513" s="1344" t="s">
        <v>38</v>
      </c>
      <c r="D513" s="1350" t="s">
        <v>339</v>
      </c>
      <c r="E513" s="1350"/>
      <c r="F513" s="1350"/>
      <c r="G513" s="1350"/>
      <c r="H513" s="1350"/>
      <c r="I513" s="1350"/>
      <c r="J513" s="1350"/>
      <c r="K513" s="1350"/>
      <c r="L513" s="1350"/>
      <c r="M513" s="484"/>
    </row>
    <row r="514" spans="1:13" ht="15.75" hidden="1">
      <c r="A514" s="990"/>
      <c r="B514" s="991"/>
      <c r="C514" s="1344"/>
      <c r="D514" s="1351" t="s">
        <v>207</v>
      </c>
      <c r="E514" s="1352"/>
      <c r="F514" s="1352"/>
      <c r="G514" s="1352"/>
      <c r="H514" s="1352"/>
      <c r="I514" s="1352"/>
      <c r="J514" s="1353"/>
      <c r="K514" s="1354" t="s">
        <v>208</v>
      </c>
      <c r="L514" s="1354" t="s">
        <v>209</v>
      </c>
      <c r="M514" s="481"/>
    </row>
    <row r="515" spans="1:13" ht="15.75" hidden="1">
      <c r="A515" s="990"/>
      <c r="B515" s="991"/>
      <c r="C515" s="1344"/>
      <c r="D515" s="1345" t="s">
        <v>37</v>
      </c>
      <c r="E515" s="1347" t="s">
        <v>7</v>
      </c>
      <c r="F515" s="1348"/>
      <c r="G515" s="1348"/>
      <c r="H515" s="1348"/>
      <c r="I515" s="1348"/>
      <c r="J515" s="1349"/>
      <c r="K515" s="1355"/>
      <c r="L515" s="1357"/>
      <c r="M515" s="481"/>
    </row>
    <row r="516" spans="1:16" ht="15.75" hidden="1">
      <c r="A516" s="1365"/>
      <c r="B516" s="1366"/>
      <c r="C516" s="1344"/>
      <c r="D516" s="1345"/>
      <c r="E516" s="487" t="s">
        <v>210</v>
      </c>
      <c r="F516" s="487" t="s">
        <v>211</v>
      </c>
      <c r="G516" s="487" t="s">
        <v>212</v>
      </c>
      <c r="H516" s="487" t="s">
        <v>213</v>
      </c>
      <c r="I516" s="487" t="s">
        <v>346</v>
      </c>
      <c r="J516" s="487" t="s">
        <v>214</v>
      </c>
      <c r="K516" s="1356"/>
      <c r="L516" s="1358"/>
      <c r="M516" s="1339" t="s">
        <v>502</v>
      </c>
      <c r="N516" s="1339"/>
      <c r="O516" s="1339"/>
      <c r="P516" s="1339"/>
    </row>
    <row r="517" spans="1:16" ht="15" hidden="1">
      <c r="A517" s="1340" t="s">
        <v>6</v>
      </c>
      <c r="B517" s="1341"/>
      <c r="C517" s="488">
        <v>1</v>
      </c>
      <c r="D517" s="489">
        <v>2</v>
      </c>
      <c r="E517" s="488">
        <v>3</v>
      </c>
      <c r="F517" s="489">
        <v>4</v>
      </c>
      <c r="G517" s="488">
        <v>5</v>
      </c>
      <c r="H517" s="489">
        <v>6</v>
      </c>
      <c r="I517" s="488">
        <v>7</v>
      </c>
      <c r="J517" s="489">
        <v>8</v>
      </c>
      <c r="K517" s="488">
        <v>9</v>
      </c>
      <c r="L517" s="489">
        <v>10</v>
      </c>
      <c r="M517" s="490" t="s">
        <v>503</v>
      </c>
      <c r="N517" s="491" t="s">
        <v>506</v>
      </c>
      <c r="O517" s="491" t="s">
        <v>504</v>
      </c>
      <c r="P517" s="491" t="s">
        <v>505</v>
      </c>
    </row>
    <row r="518" spans="1:16" ht="24.75" customHeight="1" hidden="1">
      <c r="A518" s="429" t="s">
        <v>0</v>
      </c>
      <c r="B518" s="430" t="s">
        <v>131</v>
      </c>
      <c r="C518" s="404">
        <f>C519+C520</f>
        <v>1489506</v>
      </c>
      <c r="D518" s="404">
        <f aca="true" t="shared" si="115" ref="D518:L518">D519+D520</f>
        <v>1316506</v>
      </c>
      <c r="E518" s="404">
        <f t="shared" si="115"/>
        <v>194963</v>
      </c>
      <c r="F518" s="404">
        <f t="shared" si="115"/>
        <v>0</v>
      </c>
      <c r="G518" s="404">
        <f t="shared" si="115"/>
        <v>98361</v>
      </c>
      <c r="H518" s="404">
        <f t="shared" si="115"/>
        <v>1018454</v>
      </c>
      <c r="I518" s="404">
        <f t="shared" si="115"/>
        <v>0</v>
      </c>
      <c r="J518" s="404">
        <f t="shared" si="115"/>
        <v>4728</v>
      </c>
      <c r="K518" s="404">
        <f t="shared" si="115"/>
        <v>0</v>
      </c>
      <c r="L518" s="404">
        <f t="shared" si="115"/>
        <v>173000</v>
      </c>
      <c r="M518" s="404" t="e">
        <f>'03'!#REF!+'04'!#REF!</f>
        <v>#REF!</v>
      </c>
      <c r="N518" s="404" t="e">
        <f>C518-M518</f>
        <v>#REF!</v>
      </c>
      <c r="O518" s="404" t="e">
        <f>'07'!#REF!</f>
        <v>#REF!</v>
      </c>
      <c r="P518" s="404" t="e">
        <f>C518-O518</f>
        <v>#REF!</v>
      </c>
    </row>
    <row r="519" spans="1:16" ht="24.75" customHeight="1" hidden="1">
      <c r="A519" s="432">
        <v>1</v>
      </c>
      <c r="B519" s="433" t="s">
        <v>132</v>
      </c>
      <c r="C519" s="404">
        <f>D519+K519+L519</f>
        <v>1046387</v>
      </c>
      <c r="D519" s="404">
        <f>E519+F519+G519+H519+I519+J519</f>
        <v>1046387</v>
      </c>
      <c r="E519" s="409">
        <v>35026</v>
      </c>
      <c r="F519" s="409"/>
      <c r="G519" s="409">
        <v>37361</v>
      </c>
      <c r="H519" s="409">
        <v>974000</v>
      </c>
      <c r="I519" s="409"/>
      <c r="J519" s="409"/>
      <c r="K519" s="409"/>
      <c r="L519" s="409"/>
      <c r="M519" s="409" t="e">
        <f>'03'!#REF!+'04'!#REF!</f>
        <v>#REF!</v>
      </c>
      <c r="N519" s="409" t="e">
        <f aca="true" t="shared" si="116" ref="N519:N533">C519-M519</f>
        <v>#REF!</v>
      </c>
      <c r="O519" s="409" t="e">
        <f>'07'!#REF!</f>
        <v>#REF!</v>
      </c>
      <c r="P519" s="409" t="e">
        <f aca="true" t="shared" si="117" ref="P519:P533">C519-O519</f>
        <v>#REF!</v>
      </c>
    </row>
    <row r="520" spans="1:16" ht="24.75" customHeight="1" hidden="1">
      <c r="A520" s="432">
        <v>2</v>
      </c>
      <c r="B520" s="433" t="s">
        <v>133</v>
      </c>
      <c r="C520" s="404">
        <f>D520+K520+L520</f>
        <v>443119</v>
      </c>
      <c r="D520" s="404">
        <f>E520+F520+G520+H520+I520+J520</f>
        <v>270119</v>
      </c>
      <c r="E520" s="409">
        <v>159937</v>
      </c>
      <c r="F520" s="409">
        <v>0</v>
      </c>
      <c r="G520" s="409">
        <v>61000</v>
      </c>
      <c r="H520" s="409">
        <v>44454</v>
      </c>
      <c r="I520" s="409">
        <v>0</v>
      </c>
      <c r="J520" s="409">
        <v>4728</v>
      </c>
      <c r="K520" s="409">
        <v>0</v>
      </c>
      <c r="L520" s="409">
        <v>173000</v>
      </c>
      <c r="M520" s="409" t="e">
        <f>'03'!#REF!+'04'!#REF!</f>
        <v>#REF!</v>
      </c>
      <c r="N520" s="409" t="e">
        <f t="shared" si="116"/>
        <v>#REF!</v>
      </c>
      <c r="O520" s="409" t="e">
        <f>'07'!#REF!</f>
        <v>#REF!</v>
      </c>
      <c r="P520" s="409" t="e">
        <f t="shared" si="117"/>
        <v>#REF!</v>
      </c>
    </row>
    <row r="521" spans="1:16" ht="24.75" customHeight="1" hidden="1">
      <c r="A521" s="394" t="s">
        <v>1</v>
      </c>
      <c r="B521" s="395" t="s">
        <v>134</v>
      </c>
      <c r="C521" s="404">
        <f>D521+K521+L521</f>
        <v>21400</v>
      </c>
      <c r="D521" s="404">
        <f>E521+F521+G521+H521+I521+J521</f>
        <v>21400</v>
      </c>
      <c r="E521" s="409">
        <v>1400</v>
      </c>
      <c r="F521" s="409">
        <v>0</v>
      </c>
      <c r="G521" s="409">
        <v>20000</v>
      </c>
      <c r="H521" s="409">
        <v>0</v>
      </c>
      <c r="I521" s="409">
        <v>0</v>
      </c>
      <c r="J521" s="409">
        <v>0</v>
      </c>
      <c r="K521" s="409">
        <v>0</v>
      </c>
      <c r="L521" s="409">
        <v>0</v>
      </c>
      <c r="M521" s="409" t="e">
        <f>'03'!#REF!+'04'!#REF!</f>
        <v>#REF!</v>
      </c>
      <c r="N521" s="409" t="e">
        <f t="shared" si="116"/>
        <v>#REF!</v>
      </c>
      <c r="O521" s="409" t="e">
        <f>'07'!#REF!</f>
        <v>#REF!</v>
      </c>
      <c r="P521" s="409" t="e">
        <f t="shared" si="117"/>
        <v>#REF!</v>
      </c>
    </row>
    <row r="522" spans="1:16" ht="24.75" customHeight="1" hidden="1">
      <c r="A522" s="394" t="s">
        <v>9</v>
      </c>
      <c r="B522" s="395" t="s">
        <v>135</v>
      </c>
      <c r="C522" s="404">
        <f>D522+K522+L522</f>
        <v>0</v>
      </c>
      <c r="D522" s="404">
        <f>E522+F522+G522+H522+I522+J522</f>
        <v>0</v>
      </c>
      <c r="E522" s="409">
        <v>0</v>
      </c>
      <c r="F522" s="409">
        <v>0</v>
      </c>
      <c r="G522" s="409">
        <v>0</v>
      </c>
      <c r="H522" s="409">
        <v>0</v>
      </c>
      <c r="I522" s="409">
        <v>0</v>
      </c>
      <c r="J522" s="409">
        <v>0</v>
      </c>
      <c r="K522" s="409">
        <v>0</v>
      </c>
      <c r="L522" s="409">
        <v>0</v>
      </c>
      <c r="M522" s="409" t="e">
        <f>'03'!#REF!+'04'!#REF!</f>
        <v>#REF!</v>
      </c>
      <c r="N522" s="409" t="e">
        <f t="shared" si="116"/>
        <v>#REF!</v>
      </c>
      <c r="O522" s="409" t="e">
        <f>'07'!#REF!</f>
        <v>#REF!</v>
      </c>
      <c r="P522" s="409" t="e">
        <f t="shared" si="117"/>
        <v>#REF!</v>
      </c>
    </row>
    <row r="523" spans="1:16" ht="24.75" customHeight="1" hidden="1">
      <c r="A523" s="394" t="s">
        <v>136</v>
      </c>
      <c r="B523" s="395" t="s">
        <v>137</v>
      </c>
      <c r="C523" s="404">
        <f>C524+C533</f>
        <v>1468106</v>
      </c>
      <c r="D523" s="404">
        <f aca="true" t="shared" si="118" ref="D523:L523">D524+D533</f>
        <v>1295106</v>
      </c>
      <c r="E523" s="404">
        <f t="shared" si="118"/>
        <v>193563</v>
      </c>
      <c r="F523" s="404">
        <f t="shared" si="118"/>
        <v>0</v>
      </c>
      <c r="G523" s="404">
        <f t="shared" si="118"/>
        <v>78361</v>
      </c>
      <c r="H523" s="404">
        <f t="shared" si="118"/>
        <v>1018454</v>
      </c>
      <c r="I523" s="404">
        <f t="shared" si="118"/>
        <v>0</v>
      </c>
      <c r="J523" s="404">
        <f t="shared" si="118"/>
        <v>4728</v>
      </c>
      <c r="K523" s="404">
        <f t="shared" si="118"/>
        <v>0</v>
      </c>
      <c r="L523" s="404">
        <f t="shared" si="118"/>
        <v>173000</v>
      </c>
      <c r="M523" s="404" t="e">
        <f>'03'!#REF!+'04'!#REF!</f>
        <v>#REF!</v>
      </c>
      <c r="N523" s="404" t="e">
        <f t="shared" si="116"/>
        <v>#REF!</v>
      </c>
      <c r="O523" s="404" t="e">
        <f>'07'!#REF!</f>
        <v>#REF!</v>
      </c>
      <c r="P523" s="404" t="e">
        <f t="shared" si="117"/>
        <v>#REF!</v>
      </c>
    </row>
    <row r="524" spans="1:16" ht="24.75" customHeight="1" hidden="1">
      <c r="A524" s="394" t="s">
        <v>52</v>
      </c>
      <c r="B524" s="434" t="s">
        <v>138</v>
      </c>
      <c r="C524" s="404">
        <f>SUM(C525:C532)</f>
        <v>421719</v>
      </c>
      <c r="D524" s="404">
        <f aca="true" t="shared" si="119" ref="D524:L524">SUM(D525:D532)</f>
        <v>248719</v>
      </c>
      <c r="E524" s="404">
        <f t="shared" si="119"/>
        <v>158537</v>
      </c>
      <c r="F524" s="404">
        <f t="shared" si="119"/>
        <v>0</v>
      </c>
      <c r="G524" s="404">
        <f t="shared" si="119"/>
        <v>41000</v>
      </c>
      <c r="H524" s="404">
        <f t="shared" si="119"/>
        <v>44454</v>
      </c>
      <c r="I524" s="404">
        <f t="shared" si="119"/>
        <v>0</v>
      </c>
      <c r="J524" s="404">
        <f t="shared" si="119"/>
        <v>4728</v>
      </c>
      <c r="K524" s="404">
        <f t="shared" si="119"/>
        <v>0</v>
      </c>
      <c r="L524" s="404">
        <f t="shared" si="119"/>
        <v>173000</v>
      </c>
      <c r="M524" s="404" t="e">
        <f>'03'!#REF!+'04'!#REF!</f>
        <v>#REF!</v>
      </c>
      <c r="N524" s="404" t="e">
        <f t="shared" si="116"/>
        <v>#REF!</v>
      </c>
      <c r="O524" s="404" t="e">
        <f>'07'!#REF!</f>
        <v>#REF!</v>
      </c>
      <c r="P524" s="404" t="e">
        <f t="shared" si="117"/>
        <v>#REF!</v>
      </c>
    </row>
    <row r="525" spans="1:16" ht="24.75" customHeight="1" hidden="1">
      <c r="A525" s="432" t="s">
        <v>54</v>
      </c>
      <c r="B525" s="433" t="s">
        <v>139</v>
      </c>
      <c r="C525" s="404">
        <f aca="true" t="shared" si="120" ref="C525:C533">D525+K525+L525</f>
        <v>57757</v>
      </c>
      <c r="D525" s="404">
        <f aca="true" t="shared" si="121" ref="D525:D533">E525+F525+G525+H525+I525+J525</f>
        <v>57757</v>
      </c>
      <c r="E525" s="409">
        <v>4875</v>
      </c>
      <c r="F525" s="409">
        <v>0</v>
      </c>
      <c r="G525" s="409">
        <v>6700</v>
      </c>
      <c r="H525" s="409">
        <v>41454</v>
      </c>
      <c r="I525" s="409">
        <v>0</v>
      </c>
      <c r="J525" s="409">
        <v>4728</v>
      </c>
      <c r="K525" s="409">
        <v>0</v>
      </c>
      <c r="L525" s="409">
        <v>0</v>
      </c>
      <c r="M525" s="409" t="e">
        <f>'03'!#REF!+'04'!#REF!</f>
        <v>#REF!</v>
      </c>
      <c r="N525" s="409" t="e">
        <f t="shared" si="116"/>
        <v>#REF!</v>
      </c>
      <c r="O525" s="409" t="e">
        <f>'07'!#REF!</f>
        <v>#REF!</v>
      </c>
      <c r="P525" s="409" t="e">
        <f t="shared" si="117"/>
        <v>#REF!</v>
      </c>
    </row>
    <row r="526" spans="1:16" ht="24.75" customHeight="1" hidden="1">
      <c r="A526" s="432" t="s">
        <v>55</v>
      </c>
      <c r="B526" s="433" t="s">
        <v>140</v>
      </c>
      <c r="C526" s="404">
        <f t="shared" si="120"/>
        <v>0</v>
      </c>
      <c r="D526" s="404">
        <f t="shared" si="121"/>
        <v>0</v>
      </c>
      <c r="E526" s="409">
        <v>0</v>
      </c>
      <c r="F526" s="409">
        <v>0</v>
      </c>
      <c r="G526" s="409">
        <v>0</v>
      </c>
      <c r="H526" s="409">
        <v>0</v>
      </c>
      <c r="I526" s="409">
        <v>0</v>
      </c>
      <c r="J526" s="409">
        <v>0</v>
      </c>
      <c r="K526" s="409">
        <v>0</v>
      </c>
      <c r="L526" s="409">
        <v>0</v>
      </c>
      <c r="M526" s="409" t="e">
        <f>'03'!#REF!+'04'!#REF!</f>
        <v>#REF!</v>
      </c>
      <c r="N526" s="409" t="e">
        <f t="shared" si="116"/>
        <v>#REF!</v>
      </c>
      <c r="O526" s="409" t="e">
        <f>'07'!#REF!</f>
        <v>#REF!</v>
      </c>
      <c r="P526" s="409" t="e">
        <f t="shared" si="117"/>
        <v>#REF!</v>
      </c>
    </row>
    <row r="527" spans="1:16" ht="24.75" customHeight="1" hidden="1">
      <c r="A527" s="432" t="s">
        <v>141</v>
      </c>
      <c r="B527" s="433" t="s">
        <v>202</v>
      </c>
      <c r="C527" s="404">
        <f t="shared" si="120"/>
        <v>0</v>
      </c>
      <c r="D527" s="404">
        <f t="shared" si="121"/>
        <v>0</v>
      </c>
      <c r="E527" s="409">
        <v>0</v>
      </c>
      <c r="F527" s="409">
        <v>0</v>
      </c>
      <c r="G527" s="409">
        <v>0</v>
      </c>
      <c r="H527" s="409">
        <v>0</v>
      </c>
      <c r="I527" s="409">
        <v>0</v>
      </c>
      <c r="J527" s="409">
        <v>0</v>
      </c>
      <c r="K527" s="409">
        <v>0</v>
      </c>
      <c r="L527" s="409">
        <v>0</v>
      </c>
      <c r="M527" s="409" t="e">
        <f>'03'!#REF!</f>
        <v>#REF!</v>
      </c>
      <c r="N527" s="409" t="e">
        <f t="shared" si="116"/>
        <v>#REF!</v>
      </c>
      <c r="O527" s="409" t="e">
        <f>'07'!#REF!</f>
        <v>#REF!</v>
      </c>
      <c r="P527" s="409" t="e">
        <f t="shared" si="117"/>
        <v>#REF!</v>
      </c>
    </row>
    <row r="528" spans="1:16" ht="24.75" customHeight="1" hidden="1">
      <c r="A528" s="432" t="s">
        <v>143</v>
      </c>
      <c r="B528" s="433" t="s">
        <v>142</v>
      </c>
      <c r="C528" s="404">
        <f t="shared" si="120"/>
        <v>213822</v>
      </c>
      <c r="D528" s="404">
        <f t="shared" si="121"/>
        <v>40822</v>
      </c>
      <c r="E528" s="409">
        <v>3522</v>
      </c>
      <c r="F528" s="409">
        <v>0</v>
      </c>
      <c r="G528" s="409">
        <v>34300</v>
      </c>
      <c r="H528" s="409">
        <v>3000</v>
      </c>
      <c r="I528" s="409">
        <v>0</v>
      </c>
      <c r="J528" s="409">
        <v>0</v>
      </c>
      <c r="K528" s="409">
        <v>0</v>
      </c>
      <c r="L528" s="409">
        <v>173000</v>
      </c>
      <c r="M528" s="409" t="e">
        <f>'03'!#REF!+'04'!#REF!</f>
        <v>#REF!</v>
      </c>
      <c r="N528" s="409" t="e">
        <f t="shared" si="116"/>
        <v>#REF!</v>
      </c>
      <c r="O528" s="409" t="e">
        <f>'07'!#REF!</f>
        <v>#REF!</v>
      </c>
      <c r="P528" s="409" t="e">
        <f t="shared" si="117"/>
        <v>#REF!</v>
      </c>
    </row>
    <row r="529" spans="1:16" ht="24.75" customHeight="1" hidden="1">
      <c r="A529" s="432" t="s">
        <v>145</v>
      </c>
      <c r="B529" s="433" t="s">
        <v>144</v>
      </c>
      <c r="C529" s="404">
        <f t="shared" si="120"/>
        <v>0</v>
      </c>
      <c r="D529" s="404">
        <f t="shared" si="121"/>
        <v>0</v>
      </c>
      <c r="E529" s="409">
        <v>0</v>
      </c>
      <c r="F529" s="409">
        <v>0</v>
      </c>
      <c r="G529" s="409">
        <v>0</v>
      </c>
      <c r="H529" s="409">
        <v>0</v>
      </c>
      <c r="I529" s="409">
        <v>0</v>
      </c>
      <c r="J529" s="409">
        <v>0</v>
      </c>
      <c r="K529" s="409">
        <v>0</v>
      </c>
      <c r="L529" s="409">
        <v>0</v>
      </c>
      <c r="M529" s="409" t="e">
        <f>'03'!#REF!+'04'!#REF!</f>
        <v>#REF!</v>
      </c>
      <c r="N529" s="409" t="e">
        <f t="shared" si="116"/>
        <v>#REF!</v>
      </c>
      <c r="O529" s="409" t="e">
        <f>'07'!#REF!</f>
        <v>#REF!</v>
      </c>
      <c r="P529" s="409" t="e">
        <f t="shared" si="117"/>
        <v>#REF!</v>
      </c>
    </row>
    <row r="530" spans="1:16" ht="24.75" customHeight="1" hidden="1">
      <c r="A530" s="432" t="s">
        <v>147</v>
      </c>
      <c r="B530" s="433" t="s">
        <v>146</v>
      </c>
      <c r="C530" s="404">
        <f t="shared" si="120"/>
        <v>150140</v>
      </c>
      <c r="D530" s="404">
        <f t="shared" si="121"/>
        <v>150140</v>
      </c>
      <c r="E530" s="409">
        <v>150140</v>
      </c>
      <c r="F530" s="409">
        <v>0</v>
      </c>
      <c r="G530" s="409">
        <v>0</v>
      </c>
      <c r="H530" s="409">
        <v>0</v>
      </c>
      <c r="I530" s="409">
        <v>0</v>
      </c>
      <c r="J530" s="409">
        <v>0</v>
      </c>
      <c r="K530" s="409">
        <v>0</v>
      </c>
      <c r="L530" s="409">
        <v>0</v>
      </c>
      <c r="M530" s="409" t="e">
        <f>'03'!#REF!+'04'!#REF!</f>
        <v>#REF!</v>
      </c>
      <c r="N530" s="409" t="e">
        <f t="shared" si="116"/>
        <v>#REF!</v>
      </c>
      <c r="O530" s="409" t="e">
        <f>'07'!#REF!</f>
        <v>#REF!</v>
      </c>
      <c r="P530" s="409" t="e">
        <f t="shared" si="117"/>
        <v>#REF!</v>
      </c>
    </row>
    <row r="531" spans="1:16" ht="24.75" customHeight="1" hidden="1">
      <c r="A531" s="432" t="s">
        <v>149</v>
      </c>
      <c r="B531" s="435" t="s">
        <v>148</v>
      </c>
      <c r="C531" s="404">
        <f t="shared" si="120"/>
        <v>0</v>
      </c>
      <c r="D531" s="404">
        <f t="shared" si="121"/>
        <v>0</v>
      </c>
      <c r="E531" s="409">
        <v>0</v>
      </c>
      <c r="F531" s="409">
        <v>0</v>
      </c>
      <c r="G531" s="409">
        <v>0</v>
      </c>
      <c r="H531" s="409">
        <v>0</v>
      </c>
      <c r="I531" s="409">
        <v>0</v>
      </c>
      <c r="J531" s="409">
        <v>0</v>
      </c>
      <c r="K531" s="409">
        <v>0</v>
      </c>
      <c r="L531" s="409">
        <v>0</v>
      </c>
      <c r="M531" s="409" t="e">
        <f>'03'!#REF!+'04'!#REF!</f>
        <v>#REF!</v>
      </c>
      <c r="N531" s="409" t="e">
        <f t="shared" si="116"/>
        <v>#REF!</v>
      </c>
      <c r="O531" s="409" t="e">
        <f>'07'!#REF!</f>
        <v>#REF!</v>
      </c>
      <c r="P531" s="409" t="e">
        <f t="shared" si="117"/>
        <v>#REF!</v>
      </c>
    </row>
    <row r="532" spans="1:16" ht="24.75" customHeight="1" hidden="1">
      <c r="A532" s="432" t="s">
        <v>186</v>
      </c>
      <c r="B532" s="433" t="s">
        <v>150</v>
      </c>
      <c r="C532" s="404">
        <f t="shared" si="120"/>
        <v>0</v>
      </c>
      <c r="D532" s="404">
        <f t="shared" si="121"/>
        <v>0</v>
      </c>
      <c r="E532" s="409">
        <v>0</v>
      </c>
      <c r="F532" s="409">
        <v>0</v>
      </c>
      <c r="G532" s="409">
        <v>0</v>
      </c>
      <c r="H532" s="409">
        <v>0</v>
      </c>
      <c r="I532" s="409">
        <v>0</v>
      </c>
      <c r="J532" s="409">
        <v>0</v>
      </c>
      <c r="K532" s="409">
        <v>0</v>
      </c>
      <c r="L532" s="409">
        <v>0</v>
      </c>
      <c r="M532" s="409" t="e">
        <f>'03'!#REF!+'04'!#REF!</f>
        <v>#REF!</v>
      </c>
      <c r="N532" s="409" t="e">
        <f t="shared" si="116"/>
        <v>#REF!</v>
      </c>
      <c r="O532" s="409" t="e">
        <f>'07'!#REF!</f>
        <v>#REF!</v>
      </c>
      <c r="P532" s="409" t="e">
        <f t="shared" si="117"/>
        <v>#REF!</v>
      </c>
    </row>
    <row r="533" spans="1:16" ht="24.75" customHeight="1" hidden="1">
      <c r="A533" s="394" t="s">
        <v>53</v>
      </c>
      <c r="B533" s="395" t="s">
        <v>151</v>
      </c>
      <c r="C533" s="404">
        <f t="shared" si="120"/>
        <v>1046387</v>
      </c>
      <c r="D533" s="404">
        <f t="shared" si="121"/>
        <v>1046387</v>
      </c>
      <c r="E533" s="409">
        <v>35026</v>
      </c>
      <c r="F533" s="409">
        <v>0</v>
      </c>
      <c r="G533" s="409">
        <v>37361</v>
      </c>
      <c r="H533" s="409">
        <v>974000</v>
      </c>
      <c r="I533" s="409">
        <v>0</v>
      </c>
      <c r="J533" s="409">
        <v>0</v>
      </c>
      <c r="K533" s="409">
        <v>0</v>
      </c>
      <c r="L533" s="409">
        <v>0</v>
      </c>
      <c r="M533" s="404" t="e">
        <f>'03'!#REF!+'04'!#REF!</f>
        <v>#REF!</v>
      </c>
      <c r="N533" s="404" t="e">
        <f t="shared" si="116"/>
        <v>#REF!</v>
      </c>
      <c r="O533" s="404" t="e">
        <f>'07'!#REF!</f>
        <v>#REF!</v>
      </c>
      <c r="P533" s="404" t="e">
        <f t="shared" si="117"/>
        <v>#REF!</v>
      </c>
    </row>
    <row r="534" spans="1:16" ht="24.75" customHeight="1" hidden="1">
      <c r="A534" s="467" t="s">
        <v>76</v>
      </c>
      <c r="B534" s="495" t="s">
        <v>215</v>
      </c>
      <c r="C534" s="479">
        <f>(C525+C526+C527)/C524</f>
        <v>0.13695612481296787</v>
      </c>
      <c r="D534" s="396">
        <f aca="true" t="shared" si="122" ref="D534:L534">(D525+D526+D527)/D524</f>
        <v>0.2322178844398699</v>
      </c>
      <c r="E534" s="415">
        <f t="shared" si="122"/>
        <v>0.030749919577133415</v>
      </c>
      <c r="F534" s="415" t="e">
        <f t="shared" si="122"/>
        <v>#DIV/0!</v>
      </c>
      <c r="G534" s="415">
        <f t="shared" si="122"/>
        <v>0.16341463414634147</v>
      </c>
      <c r="H534" s="415">
        <f t="shared" si="122"/>
        <v>0.9325145093804832</v>
      </c>
      <c r="I534" s="415" t="e">
        <f t="shared" si="122"/>
        <v>#DIV/0!</v>
      </c>
      <c r="J534" s="415">
        <f t="shared" si="122"/>
        <v>1</v>
      </c>
      <c r="K534" s="415" t="e">
        <f t="shared" si="122"/>
        <v>#DIV/0!</v>
      </c>
      <c r="L534" s="415">
        <f t="shared" si="122"/>
        <v>0</v>
      </c>
      <c r="M534" s="426"/>
      <c r="N534" s="496"/>
      <c r="O534" s="496"/>
      <c r="P534" s="496"/>
    </row>
    <row r="535" spans="1:16" ht="17.25" hidden="1">
      <c r="A535" s="1342" t="s">
        <v>500</v>
      </c>
      <c r="B535" s="1342"/>
      <c r="C535" s="409">
        <f>C518-C521-C522-C523</f>
        <v>0</v>
      </c>
      <c r="D535" s="409">
        <f aca="true" t="shared" si="123" ref="D535:L535">D518-D521-D522-D523</f>
        <v>0</v>
      </c>
      <c r="E535" s="409">
        <f t="shared" si="123"/>
        <v>0</v>
      </c>
      <c r="F535" s="409">
        <f t="shared" si="123"/>
        <v>0</v>
      </c>
      <c r="G535" s="409">
        <f t="shared" si="123"/>
        <v>0</v>
      </c>
      <c r="H535" s="409">
        <f t="shared" si="123"/>
        <v>0</v>
      </c>
      <c r="I535" s="409">
        <f t="shared" si="123"/>
        <v>0</v>
      </c>
      <c r="J535" s="409">
        <f t="shared" si="123"/>
        <v>0</v>
      </c>
      <c r="K535" s="409">
        <f t="shared" si="123"/>
        <v>0</v>
      </c>
      <c r="L535" s="409">
        <f t="shared" si="123"/>
        <v>0</v>
      </c>
      <c r="M535" s="426"/>
      <c r="N535" s="496"/>
      <c r="O535" s="496"/>
      <c r="P535" s="496"/>
    </row>
    <row r="536" spans="1:16" ht="17.25" hidden="1">
      <c r="A536" s="1337" t="s">
        <v>501</v>
      </c>
      <c r="B536" s="1337"/>
      <c r="C536" s="409">
        <f>C523-C524-C533</f>
        <v>0</v>
      </c>
      <c r="D536" s="409">
        <f aca="true" t="shared" si="124" ref="D536:L536">D523-D524-D533</f>
        <v>0</v>
      </c>
      <c r="E536" s="409">
        <f t="shared" si="124"/>
        <v>0</v>
      </c>
      <c r="F536" s="409">
        <f t="shared" si="124"/>
        <v>0</v>
      </c>
      <c r="G536" s="409">
        <f t="shared" si="124"/>
        <v>0</v>
      </c>
      <c r="H536" s="409">
        <f t="shared" si="124"/>
        <v>0</v>
      </c>
      <c r="I536" s="409">
        <f t="shared" si="124"/>
        <v>0</v>
      </c>
      <c r="J536" s="409">
        <f t="shared" si="124"/>
        <v>0</v>
      </c>
      <c r="K536" s="409">
        <f t="shared" si="124"/>
        <v>0</v>
      </c>
      <c r="L536" s="409">
        <f t="shared" si="124"/>
        <v>0</v>
      </c>
      <c r="M536" s="426"/>
      <c r="N536" s="496"/>
      <c r="O536" s="496"/>
      <c r="P536" s="496"/>
    </row>
    <row r="537" spans="1:16" ht="18.75" hidden="1">
      <c r="A537" s="481"/>
      <c r="B537" s="497" t="s">
        <v>521</v>
      </c>
      <c r="C537" s="497"/>
      <c r="D537" s="470"/>
      <c r="E537" s="470"/>
      <c r="F537" s="470"/>
      <c r="G537" s="1334" t="s">
        <v>521</v>
      </c>
      <c r="H537" s="1334"/>
      <c r="I537" s="1334"/>
      <c r="J537" s="1334"/>
      <c r="K537" s="1334"/>
      <c r="L537" s="1334"/>
      <c r="M537" s="484"/>
      <c r="N537" s="484"/>
      <c r="O537" s="484"/>
      <c r="P537" s="484"/>
    </row>
    <row r="538" spans="1:16" ht="18.75" hidden="1">
      <c r="A538" s="1335" t="s">
        <v>4</v>
      </c>
      <c r="B538" s="1335"/>
      <c r="C538" s="1335"/>
      <c r="D538" s="1335"/>
      <c r="E538" s="470"/>
      <c r="F538" s="470"/>
      <c r="G538" s="498"/>
      <c r="H538" s="1336" t="s">
        <v>522</v>
      </c>
      <c r="I538" s="1336"/>
      <c r="J538" s="1336"/>
      <c r="K538" s="1336"/>
      <c r="L538" s="1336"/>
      <c r="M538" s="484"/>
      <c r="N538" s="484"/>
      <c r="O538" s="484"/>
      <c r="P538" s="484"/>
    </row>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sheetData>
  <sheetProtection/>
  <mergeCells count="342">
    <mergeCell ref="M9:P9"/>
    <mergeCell ref="B32:C32"/>
    <mergeCell ref="C6:C9"/>
    <mergeCell ref="D8:D9"/>
    <mergeCell ref="A10:B10"/>
    <mergeCell ref="A6:B9"/>
    <mergeCell ref="A28:B28"/>
    <mergeCell ref="A29:B29"/>
    <mergeCell ref="H30:L30"/>
    <mergeCell ref="E5:I5"/>
    <mergeCell ref="A1:B1"/>
    <mergeCell ref="A3:B3"/>
    <mergeCell ref="D1:J1"/>
    <mergeCell ref="D3:J3"/>
    <mergeCell ref="K1:L1"/>
    <mergeCell ref="A2:C2"/>
    <mergeCell ref="D2:J2"/>
    <mergeCell ref="K2:L2"/>
    <mergeCell ref="K3:L3"/>
    <mergeCell ref="A44:B44"/>
    <mergeCell ref="D44:J44"/>
    <mergeCell ref="K44:L44"/>
    <mergeCell ref="K4:L4"/>
    <mergeCell ref="K5:L5"/>
    <mergeCell ref="D6:L6"/>
    <mergeCell ref="D7:J7"/>
    <mergeCell ref="K7:K9"/>
    <mergeCell ref="L7:L9"/>
    <mergeCell ref="E8:J8"/>
    <mergeCell ref="A36:D36"/>
    <mergeCell ref="H36:L36"/>
    <mergeCell ref="G32:L32"/>
    <mergeCell ref="A31:D31"/>
    <mergeCell ref="H31:L31"/>
    <mergeCell ref="B34:C34"/>
    <mergeCell ref="A45:C45"/>
    <mergeCell ref="D45:J45"/>
    <mergeCell ref="K45:L45"/>
    <mergeCell ref="A46:B46"/>
    <mergeCell ref="D46:J46"/>
    <mergeCell ref="K46:L46"/>
    <mergeCell ref="G73:L73"/>
    <mergeCell ref="A74:D74"/>
    <mergeCell ref="H74:L74"/>
    <mergeCell ref="K47:L47"/>
    <mergeCell ref="K48:L48"/>
    <mergeCell ref="A49:B52"/>
    <mergeCell ref="C49:C52"/>
    <mergeCell ref="D49:L49"/>
    <mergeCell ref="D50:J50"/>
    <mergeCell ref="K50:K52"/>
    <mergeCell ref="M52:P52"/>
    <mergeCell ref="A53:B53"/>
    <mergeCell ref="A71:B71"/>
    <mergeCell ref="A72:B72"/>
    <mergeCell ref="L50:L52"/>
    <mergeCell ref="D51:D52"/>
    <mergeCell ref="E51:J51"/>
    <mergeCell ref="D90:L90"/>
    <mergeCell ref="D91:J91"/>
    <mergeCell ref="K91:K93"/>
    <mergeCell ref="A85:B85"/>
    <mergeCell ref="D85:J85"/>
    <mergeCell ref="K85:L85"/>
    <mergeCell ref="A86:C86"/>
    <mergeCell ref="D86:J86"/>
    <mergeCell ref="K86:L86"/>
    <mergeCell ref="M93:P93"/>
    <mergeCell ref="A94:B94"/>
    <mergeCell ref="A112:B112"/>
    <mergeCell ref="A87:B87"/>
    <mergeCell ref="D87:J87"/>
    <mergeCell ref="K87:L87"/>
    <mergeCell ref="K88:L88"/>
    <mergeCell ref="K89:L89"/>
    <mergeCell ref="A90:B93"/>
    <mergeCell ref="C90:C93"/>
    <mergeCell ref="A128:B128"/>
    <mergeCell ref="D128:J128"/>
    <mergeCell ref="K128:L128"/>
    <mergeCell ref="L91:L93"/>
    <mergeCell ref="D92:D93"/>
    <mergeCell ref="E92:J92"/>
    <mergeCell ref="A113:B113"/>
    <mergeCell ref="G114:L114"/>
    <mergeCell ref="A115:D115"/>
    <mergeCell ref="H115:L115"/>
    <mergeCell ref="A129:C129"/>
    <mergeCell ref="D129:J129"/>
    <mergeCell ref="K129:L129"/>
    <mergeCell ref="A130:B130"/>
    <mergeCell ref="D130:J130"/>
    <mergeCell ref="K130:L130"/>
    <mergeCell ref="G157:L157"/>
    <mergeCell ref="A158:D158"/>
    <mergeCell ref="H158:L158"/>
    <mergeCell ref="K131:L131"/>
    <mergeCell ref="K132:L132"/>
    <mergeCell ref="A133:B136"/>
    <mergeCell ref="C133:C136"/>
    <mergeCell ref="D133:L133"/>
    <mergeCell ref="D134:J134"/>
    <mergeCell ref="K134:K136"/>
    <mergeCell ref="M136:P136"/>
    <mergeCell ref="A137:B137"/>
    <mergeCell ref="A155:B155"/>
    <mergeCell ref="A156:B156"/>
    <mergeCell ref="L134:L136"/>
    <mergeCell ref="D135:D136"/>
    <mergeCell ref="E135:J135"/>
    <mergeCell ref="D175:J175"/>
    <mergeCell ref="K175:K177"/>
    <mergeCell ref="A169:B169"/>
    <mergeCell ref="D169:J169"/>
    <mergeCell ref="K169:L169"/>
    <mergeCell ref="A170:C170"/>
    <mergeCell ref="D170:J170"/>
    <mergeCell ref="K170:L170"/>
    <mergeCell ref="M177:P177"/>
    <mergeCell ref="A178:B178"/>
    <mergeCell ref="A196:B196"/>
    <mergeCell ref="A171:B171"/>
    <mergeCell ref="D171:J171"/>
    <mergeCell ref="K171:L171"/>
    <mergeCell ref="K173:L173"/>
    <mergeCell ref="A174:B177"/>
    <mergeCell ref="C174:C177"/>
    <mergeCell ref="D174:L174"/>
    <mergeCell ref="A209:B209"/>
    <mergeCell ref="D209:J209"/>
    <mergeCell ref="K209:L209"/>
    <mergeCell ref="L175:L177"/>
    <mergeCell ref="D176:D177"/>
    <mergeCell ref="E176:J176"/>
    <mergeCell ref="A197:B197"/>
    <mergeCell ref="G198:L198"/>
    <mergeCell ref="A199:D199"/>
    <mergeCell ref="H199:L199"/>
    <mergeCell ref="A210:C210"/>
    <mergeCell ref="D210:J210"/>
    <mergeCell ref="K210:L210"/>
    <mergeCell ref="A211:B211"/>
    <mergeCell ref="D211:J211"/>
    <mergeCell ref="K211:L211"/>
    <mergeCell ref="G238:L238"/>
    <mergeCell ref="A239:D239"/>
    <mergeCell ref="H239:L239"/>
    <mergeCell ref="K212:L212"/>
    <mergeCell ref="K213:L213"/>
    <mergeCell ref="A214:B217"/>
    <mergeCell ref="C214:C217"/>
    <mergeCell ref="D214:L214"/>
    <mergeCell ref="D215:J215"/>
    <mergeCell ref="K215:K217"/>
    <mergeCell ref="M217:P217"/>
    <mergeCell ref="A218:B218"/>
    <mergeCell ref="A236:B236"/>
    <mergeCell ref="A237:B237"/>
    <mergeCell ref="L215:L217"/>
    <mergeCell ref="D216:D217"/>
    <mergeCell ref="E216:J216"/>
    <mergeCell ref="A250:B250"/>
    <mergeCell ref="D250:J250"/>
    <mergeCell ref="A248:B248"/>
    <mergeCell ref="D248:J248"/>
    <mergeCell ref="K248:L248"/>
    <mergeCell ref="A249:C249"/>
    <mergeCell ref="D249:J249"/>
    <mergeCell ref="K249:L249"/>
    <mergeCell ref="M256:P256"/>
    <mergeCell ref="A257:B257"/>
    <mergeCell ref="K250:L250"/>
    <mergeCell ref="K251:L251"/>
    <mergeCell ref="A253:B256"/>
    <mergeCell ref="C253:C256"/>
    <mergeCell ref="D253:L253"/>
    <mergeCell ref="D254:J254"/>
    <mergeCell ref="K254:K256"/>
    <mergeCell ref="L254:L256"/>
    <mergeCell ref="G277:L277"/>
    <mergeCell ref="A278:D278"/>
    <mergeCell ref="H278:L278"/>
    <mergeCell ref="A275:B275"/>
    <mergeCell ref="A276:B276"/>
    <mergeCell ref="D255:D256"/>
    <mergeCell ref="E255:J255"/>
    <mergeCell ref="A292:B292"/>
    <mergeCell ref="D292:J292"/>
    <mergeCell ref="K292:L292"/>
    <mergeCell ref="G319:L319"/>
    <mergeCell ref="A290:B290"/>
    <mergeCell ref="D290:J290"/>
    <mergeCell ref="K290:L290"/>
    <mergeCell ref="A291:C291"/>
    <mergeCell ref="D291:J291"/>
    <mergeCell ref="K291:L291"/>
    <mergeCell ref="A320:D320"/>
    <mergeCell ref="H320:L320"/>
    <mergeCell ref="K293:L293"/>
    <mergeCell ref="K294:L294"/>
    <mergeCell ref="A295:B298"/>
    <mergeCell ref="C295:C298"/>
    <mergeCell ref="D295:L295"/>
    <mergeCell ref="D296:J296"/>
    <mergeCell ref="K296:K298"/>
    <mergeCell ref="M298:P298"/>
    <mergeCell ref="A299:B299"/>
    <mergeCell ref="A317:B317"/>
    <mergeCell ref="A318:B318"/>
    <mergeCell ref="L296:L298"/>
    <mergeCell ref="D297:D298"/>
    <mergeCell ref="E297:J297"/>
    <mergeCell ref="D338:L338"/>
    <mergeCell ref="D339:J339"/>
    <mergeCell ref="K339:K341"/>
    <mergeCell ref="A333:B333"/>
    <mergeCell ref="D333:J333"/>
    <mergeCell ref="K333:L333"/>
    <mergeCell ref="A334:C334"/>
    <mergeCell ref="D334:J334"/>
    <mergeCell ref="K334:L334"/>
    <mergeCell ref="M341:P341"/>
    <mergeCell ref="A342:B342"/>
    <mergeCell ref="A360:B360"/>
    <mergeCell ref="A335:B335"/>
    <mergeCell ref="D335:J335"/>
    <mergeCell ref="K335:L335"/>
    <mergeCell ref="K336:L336"/>
    <mergeCell ref="K337:L337"/>
    <mergeCell ref="A338:B341"/>
    <mergeCell ref="C338:C341"/>
    <mergeCell ref="A376:B376"/>
    <mergeCell ref="D376:J376"/>
    <mergeCell ref="K376:L376"/>
    <mergeCell ref="L339:L341"/>
    <mergeCell ref="D340:D341"/>
    <mergeCell ref="E340:J340"/>
    <mergeCell ref="A361:B361"/>
    <mergeCell ref="G362:L362"/>
    <mergeCell ref="A363:D363"/>
    <mergeCell ref="H363:L363"/>
    <mergeCell ref="A377:C377"/>
    <mergeCell ref="D377:J377"/>
    <mergeCell ref="K377:L377"/>
    <mergeCell ref="A378:B378"/>
    <mergeCell ref="D378:J378"/>
    <mergeCell ref="K378:L378"/>
    <mergeCell ref="G405:L405"/>
    <mergeCell ref="A406:D406"/>
    <mergeCell ref="H406:L406"/>
    <mergeCell ref="K379:L379"/>
    <mergeCell ref="A381:B384"/>
    <mergeCell ref="C381:C384"/>
    <mergeCell ref="D381:L381"/>
    <mergeCell ref="D382:J382"/>
    <mergeCell ref="K382:K384"/>
    <mergeCell ref="M384:P384"/>
    <mergeCell ref="A385:B385"/>
    <mergeCell ref="A403:B403"/>
    <mergeCell ref="A404:B404"/>
    <mergeCell ref="L382:L384"/>
    <mergeCell ref="D383:D384"/>
    <mergeCell ref="E383:J383"/>
    <mergeCell ref="D428:L428"/>
    <mergeCell ref="D429:J429"/>
    <mergeCell ref="K429:K431"/>
    <mergeCell ref="A423:B423"/>
    <mergeCell ref="D423:J423"/>
    <mergeCell ref="K423:L423"/>
    <mergeCell ref="A424:C424"/>
    <mergeCell ref="D424:J424"/>
    <mergeCell ref="K424:L424"/>
    <mergeCell ref="M431:P431"/>
    <mergeCell ref="A432:B432"/>
    <mergeCell ref="A450:B450"/>
    <mergeCell ref="A425:B425"/>
    <mergeCell ref="D425:J425"/>
    <mergeCell ref="K425:L425"/>
    <mergeCell ref="K426:L426"/>
    <mergeCell ref="K427:L427"/>
    <mergeCell ref="A428:B431"/>
    <mergeCell ref="C428:C431"/>
    <mergeCell ref="A465:B465"/>
    <mergeCell ref="D465:J465"/>
    <mergeCell ref="K465:L465"/>
    <mergeCell ref="L429:L431"/>
    <mergeCell ref="D430:D431"/>
    <mergeCell ref="E430:J430"/>
    <mergeCell ref="A451:B451"/>
    <mergeCell ref="G452:L452"/>
    <mergeCell ref="A453:D453"/>
    <mergeCell ref="H453:L453"/>
    <mergeCell ref="A466:C466"/>
    <mergeCell ref="D466:J466"/>
    <mergeCell ref="K466:L466"/>
    <mergeCell ref="A467:B467"/>
    <mergeCell ref="D467:J467"/>
    <mergeCell ref="K467:L467"/>
    <mergeCell ref="G494:L494"/>
    <mergeCell ref="A495:D495"/>
    <mergeCell ref="H495:L495"/>
    <mergeCell ref="K468:L468"/>
    <mergeCell ref="K469:L469"/>
    <mergeCell ref="A470:B473"/>
    <mergeCell ref="C470:C473"/>
    <mergeCell ref="D470:L470"/>
    <mergeCell ref="D471:J471"/>
    <mergeCell ref="K471:K473"/>
    <mergeCell ref="D510:J510"/>
    <mergeCell ref="K510:L510"/>
    <mergeCell ref="A513:B516"/>
    <mergeCell ref="M473:P473"/>
    <mergeCell ref="A474:B474"/>
    <mergeCell ref="A492:B492"/>
    <mergeCell ref="A493:B493"/>
    <mergeCell ref="L471:L473"/>
    <mergeCell ref="D472:D473"/>
    <mergeCell ref="E472:J472"/>
    <mergeCell ref="A508:B508"/>
    <mergeCell ref="D508:J508"/>
    <mergeCell ref="K508:L508"/>
    <mergeCell ref="A509:C509"/>
    <mergeCell ref="D509:J509"/>
    <mergeCell ref="K509:L509"/>
    <mergeCell ref="C513:C516"/>
    <mergeCell ref="D515:D516"/>
    <mergeCell ref="K512:L512"/>
    <mergeCell ref="E515:J515"/>
    <mergeCell ref="D513:L513"/>
    <mergeCell ref="D514:J514"/>
    <mergeCell ref="K514:K516"/>
    <mergeCell ref="L514:L516"/>
    <mergeCell ref="G537:L537"/>
    <mergeCell ref="A538:D538"/>
    <mergeCell ref="H538:L538"/>
    <mergeCell ref="A536:B536"/>
    <mergeCell ref="N6:P6"/>
    <mergeCell ref="M516:P516"/>
    <mergeCell ref="A517:B517"/>
    <mergeCell ref="A535:B535"/>
    <mergeCell ref="K511:L511"/>
    <mergeCell ref="A510:B510"/>
  </mergeCells>
  <printOptions horizontalCentered="1"/>
  <pageMargins left="0.236220472440945" right="0" top="0.196850393700787" bottom="0" header="0.196850393700787" footer="0.196850393700787"/>
  <pageSetup horizontalDpi="600" verticalDpi="600" orientation="landscape" paperSize="9" scale="8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2:Z63"/>
  <sheetViews>
    <sheetView showZeros="0" view="pageBreakPreview" zoomScale="80" zoomScaleSheetLayoutView="80" zoomScalePageLayoutView="0" workbookViewId="0" topLeftCell="B1">
      <selection activeCell="R50" sqref="R50"/>
    </sheetView>
  </sheetViews>
  <sheetFormatPr defaultColWidth="9.00390625" defaultRowHeight="15.75"/>
  <cols>
    <col min="1" max="1" width="3.50390625" style="26" customWidth="1"/>
    <col min="2" max="2" width="25.25390625" style="26" customWidth="1"/>
    <col min="3" max="18" width="7.375" style="26" customWidth="1"/>
    <col min="19" max="20" width="7.625" style="26" customWidth="1"/>
    <col min="21" max="16384" width="9.00390625" style="26" customWidth="1"/>
  </cols>
  <sheetData>
    <row r="2" spans="6:14" ht="15">
      <c r="F2" s="1389"/>
      <c r="G2" s="1390"/>
      <c r="H2" s="1390"/>
      <c r="I2" s="1390"/>
      <c r="J2" s="1390"/>
      <c r="K2" s="1390"/>
      <c r="L2" s="1390"/>
      <c r="M2" s="1390"/>
      <c r="N2" s="1390"/>
    </row>
    <row r="3" spans="1:20" ht="20.25" customHeight="1">
      <c r="A3" s="454" t="s">
        <v>34</v>
      </c>
      <c r="B3" s="454"/>
      <c r="C3" s="454"/>
      <c r="E3" s="1315" t="s">
        <v>83</v>
      </c>
      <c r="F3" s="1315"/>
      <c r="G3" s="1315"/>
      <c r="H3" s="1315"/>
      <c r="I3" s="1315"/>
      <c r="J3" s="1315"/>
      <c r="K3" s="1315"/>
      <c r="L3" s="1315"/>
      <c r="M3" s="1315"/>
      <c r="N3" s="1315"/>
      <c r="O3" s="1315"/>
      <c r="P3" s="411" t="s">
        <v>577</v>
      </c>
      <c r="Q3" s="411"/>
      <c r="R3" s="411"/>
      <c r="S3" s="411"/>
      <c r="T3" s="411"/>
    </row>
    <row r="4" spans="1:20" ht="17.25" customHeight="1">
      <c r="A4" s="1392" t="s">
        <v>344</v>
      </c>
      <c r="B4" s="1392"/>
      <c r="C4" s="1392"/>
      <c r="D4" s="1392"/>
      <c r="E4" s="1314" t="s">
        <v>42</v>
      </c>
      <c r="F4" s="1314"/>
      <c r="G4" s="1314"/>
      <c r="H4" s="1314"/>
      <c r="I4" s="1314"/>
      <c r="J4" s="1314"/>
      <c r="K4" s="1314"/>
      <c r="L4" s="1314"/>
      <c r="M4" s="1314"/>
      <c r="N4" s="1314"/>
      <c r="O4" s="1314"/>
      <c r="P4" s="1393" t="str">
        <f>'Thong tin'!B4</f>
        <v>CTHADS tỉnh Ninh Bình</v>
      </c>
      <c r="Q4" s="1393"/>
      <c r="R4" s="1393"/>
      <c r="S4" s="1393"/>
      <c r="T4" s="918"/>
    </row>
    <row r="5" spans="1:20" ht="19.5" customHeight="1">
      <c r="A5" s="1392" t="s">
        <v>345</v>
      </c>
      <c r="B5" s="1392"/>
      <c r="C5" s="1392"/>
      <c r="D5" s="1392"/>
      <c r="E5" s="1402" t="str">
        <f>'Thong tin'!B3</f>
        <v>10 tháng / năm 2017</v>
      </c>
      <c r="F5" s="1402"/>
      <c r="G5" s="1402"/>
      <c r="H5" s="1402"/>
      <c r="I5" s="1402"/>
      <c r="J5" s="1402"/>
      <c r="K5" s="1402"/>
      <c r="L5" s="1402"/>
      <c r="M5" s="1402"/>
      <c r="N5" s="1402"/>
      <c r="O5" s="1402"/>
      <c r="P5" s="411" t="s">
        <v>578</v>
      </c>
      <c r="Q5" s="454"/>
      <c r="R5" s="411"/>
      <c r="S5" s="411"/>
      <c r="T5" s="411"/>
    </row>
    <row r="6" spans="1:20" ht="14.25" customHeight="1">
      <c r="A6" s="414" t="s">
        <v>217</v>
      </c>
      <c r="B6" s="454"/>
      <c r="C6" s="454"/>
      <c r="D6" s="454"/>
      <c r="E6" s="454"/>
      <c r="F6" s="454"/>
      <c r="G6" s="454"/>
      <c r="H6" s="454"/>
      <c r="I6" s="454"/>
      <c r="J6" s="454"/>
      <c r="K6" s="454"/>
      <c r="L6" s="454"/>
      <c r="M6" s="454"/>
      <c r="N6" s="500"/>
      <c r="O6" s="500"/>
      <c r="P6" s="1399" t="s">
        <v>412</v>
      </c>
      <c r="Q6" s="1399"/>
      <c r="R6" s="1399"/>
      <c r="S6" s="1399"/>
      <c r="T6" s="919"/>
    </row>
    <row r="7" spans="2:20" ht="15.75" customHeight="1">
      <c r="B7" s="450"/>
      <c r="C7" s="450"/>
      <c r="Q7" s="501" t="s">
        <v>343</v>
      </c>
      <c r="R7" s="502"/>
      <c r="S7" s="502"/>
      <c r="T7" s="502"/>
    </row>
    <row r="8" spans="1:20" ht="12" customHeight="1">
      <c r="A8" s="1406" t="s">
        <v>72</v>
      </c>
      <c r="B8" s="1406"/>
      <c r="C8" s="1394" t="s">
        <v>218</v>
      </c>
      <c r="D8" s="1394"/>
      <c r="E8" s="1394"/>
      <c r="F8" s="1401" t="s">
        <v>134</v>
      </c>
      <c r="G8" s="1401" t="s">
        <v>219</v>
      </c>
      <c r="H8" s="1400" t="s">
        <v>137</v>
      </c>
      <c r="I8" s="1400"/>
      <c r="J8" s="1400"/>
      <c r="K8" s="1400"/>
      <c r="L8" s="1400"/>
      <c r="M8" s="1400"/>
      <c r="N8" s="1400"/>
      <c r="O8" s="1400"/>
      <c r="P8" s="1400"/>
      <c r="Q8" s="1400"/>
      <c r="R8" s="1394" t="s">
        <v>354</v>
      </c>
      <c r="S8" s="1394" t="s">
        <v>580</v>
      </c>
      <c r="T8" s="922"/>
    </row>
    <row r="9" spans="1:20" s="411" customFormat="1" ht="21" customHeight="1">
      <c r="A9" s="1406"/>
      <c r="B9" s="1406"/>
      <c r="C9" s="1394" t="s">
        <v>51</v>
      </c>
      <c r="D9" s="1394" t="s">
        <v>7</v>
      </c>
      <c r="E9" s="1394"/>
      <c r="F9" s="1401"/>
      <c r="G9" s="1401"/>
      <c r="H9" s="1401" t="s">
        <v>137</v>
      </c>
      <c r="I9" s="1394" t="s">
        <v>138</v>
      </c>
      <c r="J9" s="1394"/>
      <c r="K9" s="1394"/>
      <c r="L9" s="1394"/>
      <c r="M9" s="1394"/>
      <c r="N9" s="1394"/>
      <c r="O9" s="1394"/>
      <c r="P9" s="1394"/>
      <c r="Q9" s="1401" t="s">
        <v>151</v>
      </c>
      <c r="R9" s="1394"/>
      <c r="S9" s="1394"/>
      <c r="T9" s="922"/>
    </row>
    <row r="10" spans="1:20" ht="21.75" customHeight="1">
      <c r="A10" s="1406"/>
      <c r="B10" s="1406"/>
      <c r="C10" s="1394"/>
      <c r="D10" s="1394" t="s">
        <v>221</v>
      </c>
      <c r="E10" s="1394" t="s">
        <v>222</v>
      </c>
      <c r="F10" s="1401"/>
      <c r="G10" s="1401"/>
      <c r="H10" s="1401"/>
      <c r="I10" s="1401" t="s">
        <v>579</v>
      </c>
      <c r="J10" s="1394" t="s">
        <v>7</v>
      </c>
      <c r="K10" s="1394"/>
      <c r="L10" s="1394"/>
      <c r="M10" s="1394"/>
      <c r="N10" s="1394"/>
      <c r="O10" s="1394"/>
      <c r="P10" s="1394"/>
      <c r="Q10" s="1401"/>
      <c r="R10" s="1394"/>
      <c r="S10" s="1394"/>
      <c r="T10" s="922"/>
    </row>
    <row r="11" spans="1:20" ht="57.75" customHeight="1">
      <c r="A11" s="1406"/>
      <c r="B11" s="1406"/>
      <c r="C11" s="1394"/>
      <c r="D11" s="1394"/>
      <c r="E11" s="1394"/>
      <c r="F11" s="1401"/>
      <c r="G11" s="1401"/>
      <c r="H11" s="1401"/>
      <c r="I11" s="1401"/>
      <c r="J11" s="817" t="s">
        <v>223</v>
      </c>
      <c r="K11" s="817" t="s">
        <v>224</v>
      </c>
      <c r="L11" s="818" t="s">
        <v>142</v>
      </c>
      <c r="M11" s="818" t="s">
        <v>225</v>
      </c>
      <c r="N11" s="818" t="s">
        <v>146</v>
      </c>
      <c r="O11" s="818" t="s">
        <v>355</v>
      </c>
      <c r="P11" s="818" t="s">
        <v>150</v>
      </c>
      <c r="Q11" s="1401"/>
      <c r="R11" s="1394"/>
      <c r="S11" s="1394"/>
      <c r="T11" s="922"/>
    </row>
    <row r="12" spans="1:20" ht="13.5" customHeight="1">
      <c r="A12" s="1395" t="s">
        <v>6</v>
      </c>
      <c r="B12" s="1396"/>
      <c r="C12" s="505">
        <v>1</v>
      </c>
      <c r="D12" s="505">
        <v>2</v>
      </c>
      <c r="E12" s="505">
        <v>3</v>
      </c>
      <c r="F12" s="505">
        <v>4</v>
      </c>
      <c r="G12" s="505">
        <v>5</v>
      </c>
      <c r="H12" s="505">
        <v>6</v>
      </c>
      <c r="I12" s="505">
        <v>7</v>
      </c>
      <c r="J12" s="505">
        <v>8</v>
      </c>
      <c r="K12" s="505">
        <v>9</v>
      </c>
      <c r="L12" s="505">
        <v>10</v>
      </c>
      <c r="M12" s="505">
        <v>11</v>
      </c>
      <c r="N12" s="505">
        <v>12</v>
      </c>
      <c r="O12" s="505">
        <v>13</v>
      </c>
      <c r="P12" s="505">
        <v>14</v>
      </c>
      <c r="Q12" s="505">
        <v>15</v>
      </c>
      <c r="R12" s="505">
        <v>16</v>
      </c>
      <c r="S12" s="506">
        <v>17</v>
      </c>
      <c r="T12" s="923"/>
    </row>
    <row r="13" spans="1:26" ht="21.75" customHeight="1">
      <c r="A13" s="1397" t="s">
        <v>37</v>
      </c>
      <c r="B13" s="1398"/>
      <c r="C13" s="931">
        <f>C14+C23</f>
        <v>5449</v>
      </c>
      <c r="D13" s="931">
        <f aca="true" t="shared" si="0" ref="D13:R13">D14+D23</f>
        <v>2118</v>
      </c>
      <c r="E13" s="931">
        <f t="shared" si="0"/>
        <v>3331</v>
      </c>
      <c r="F13" s="931">
        <f t="shared" si="0"/>
        <v>65</v>
      </c>
      <c r="G13" s="931">
        <f t="shared" si="0"/>
        <v>4</v>
      </c>
      <c r="H13" s="931">
        <f t="shared" si="0"/>
        <v>5384</v>
      </c>
      <c r="I13" s="931">
        <f t="shared" si="0"/>
        <v>4549</v>
      </c>
      <c r="J13" s="931">
        <f t="shared" si="0"/>
        <v>2907</v>
      </c>
      <c r="K13" s="931">
        <f t="shared" si="0"/>
        <v>128</v>
      </c>
      <c r="L13" s="931">
        <f t="shared" si="0"/>
        <v>1511</v>
      </c>
      <c r="M13" s="931">
        <f t="shared" si="0"/>
        <v>3</v>
      </c>
      <c r="N13" s="931">
        <f t="shared" si="0"/>
        <v>0</v>
      </c>
      <c r="O13" s="931">
        <f t="shared" si="0"/>
        <v>0</v>
      </c>
      <c r="P13" s="931">
        <f t="shared" si="0"/>
        <v>0</v>
      </c>
      <c r="Q13" s="931">
        <f t="shared" si="0"/>
        <v>835</v>
      </c>
      <c r="R13" s="931">
        <f t="shared" si="0"/>
        <v>2349</v>
      </c>
      <c r="S13" s="932">
        <f>(J13+K13)/I13</f>
        <v>0.6671795999120685</v>
      </c>
      <c r="T13" s="924"/>
      <c r="U13" s="891">
        <f>J13+K13+L13+M13+N13+O13+P13</f>
        <v>4549</v>
      </c>
      <c r="V13" s="891">
        <f>I13+Q13</f>
        <v>5384</v>
      </c>
      <c r="W13" s="891">
        <f>H13-V13</f>
        <v>0</v>
      </c>
      <c r="X13" s="891">
        <f>Q13+P13+O13+N13+M13+L13</f>
        <v>2349</v>
      </c>
      <c r="Y13" s="891">
        <f>X13-R13</f>
        <v>0</v>
      </c>
      <c r="Z13" s="891">
        <f>C13-F13-H13</f>
        <v>0</v>
      </c>
    </row>
    <row r="14" spans="1:26" ht="21" customHeight="1">
      <c r="A14" s="798" t="s">
        <v>0</v>
      </c>
      <c r="B14" s="798" t="s">
        <v>687</v>
      </c>
      <c r="C14" s="914">
        <f>SUM(C15:C22)</f>
        <v>192</v>
      </c>
      <c r="D14" s="914">
        <f aca="true" t="shared" si="1" ref="D14:R14">SUM(D15:D22)</f>
        <v>78</v>
      </c>
      <c r="E14" s="914">
        <f t="shared" si="1"/>
        <v>114</v>
      </c>
      <c r="F14" s="914">
        <f t="shared" si="1"/>
        <v>5</v>
      </c>
      <c r="G14" s="914">
        <f t="shared" si="1"/>
        <v>0</v>
      </c>
      <c r="H14" s="914">
        <f t="shared" si="1"/>
        <v>187</v>
      </c>
      <c r="I14" s="914">
        <f t="shared" si="1"/>
        <v>157</v>
      </c>
      <c r="J14" s="914">
        <f t="shared" si="1"/>
        <v>86</v>
      </c>
      <c r="K14" s="914">
        <f t="shared" si="1"/>
        <v>4</v>
      </c>
      <c r="L14" s="914">
        <f t="shared" si="1"/>
        <v>67</v>
      </c>
      <c r="M14" s="914">
        <f t="shared" si="1"/>
        <v>0</v>
      </c>
      <c r="N14" s="914">
        <f t="shared" si="1"/>
        <v>0</v>
      </c>
      <c r="O14" s="914">
        <f t="shared" si="1"/>
        <v>0</v>
      </c>
      <c r="P14" s="914">
        <f t="shared" si="1"/>
        <v>0</v>
      </c>
      <c r="Q14" s="914">
        <f t="shared" si="1"/>
        <v>30</v>
      </c>
      <c r="R14" s="914">
        <f t="shared" si="1"/>
        <v>97</v>
      </c>
      <c r="S14" s="932">
        <f aca="true" t="shared" si="2" ref="S14:S55">(J14+K14)/I14</f>
        <v>0.5732484076433121</v>
      </c>
      <c r="T14" s="924"/>
      <c r="U14" s="891">
        <f aca="true" t="shared" si="3" ref="U14:U55">J14+K14+L14+M14+N14+O14+P14</f>
        <v>157</v>
      </c>
      <c r="V14" s="891">
        <f aca="true" t="shared" si="4" ref="V14:V56">I14+Q14</f>
        <v>187</v>
      </c>
      <c r="W14" s="891">
        <f aca="true" t="shared" si="5" ref="W14:W55">H14-V14</f>
        <v>0</v>
      </c>
      <c r="X14" s="891">
        <f aca="true" t="shared" si="6" ref="X14:X55">Q14+P14+O14+N14+M14+L14</f>
        <v>97</v>
      </c>
      <c r="Y14" s="891">
        <f aca="true" t="shared" si="7" ref="Y14:Y55">X14-R14</f>
        <v>0</v>
      </c>
      <c r="Z14" s="891">
        <f aca="true" t="shared" si="8" ref="Z14:Z48">C14-F14-H14</f>
        <v>0</v>
      </c>
    </row>
    <row r="15" spans="1:26" ht="21" customHeight="1">
      <c r="A15" s="798" t="s">
        <v>54</v>
      </c>
      <c r="B15" s="799" t="s">
        <v>688</v>
      </c>
      <c r="C15" s="931">
        <v>18</v>
      </c>
      <c r="D15" s="933">
        <v>8</v>
      </c>
      <c r="E15" s="933">
        <v>10</v>
      </c>
      <c r="F15" s="933"/>
      <c r="G15" s="933"/>
      <c r="H15" s="931">
        <v>18</v>
      </c>
      <c r="I15" s="931">
        <v>14</v>
      </c>
      <c r="J15" s="933">
        <v>7</v>
      </c>
      <c r="K15" s="933">
        <v>0</v>
      </c>
      <c r="L15" s="933">
        <v>7</v>
      </c>
      <c r="M15" s="933">
        <v>0</v>
      </c>
      <c r="N15" s="933">
        <v>0</v>
      </c>
      <c r="O15" s="933">
        <v>0</v>
      </c>
      <c r="P15" s="933">
        <v>0</v>
      </c>
      <c r="Q15" s="933">
        <v>4</v>
      </c>
      <c r="R15" s="931">
        <v>11</v>
      </c>
      <c r="S15" s="932">
        <f t="shared" si="2"/>
        <v>0.5</v>
      </c>
      <c r="T15" s="924"/>
      <c r="U15" s="891">
        <f t="shared" si="3"/>
        <v>14</v>
      </c>
      <c r="V15" s="891">
        <f t="shared" si="4"/>
        <v>18</v>
      </c>
      <c r="W15" s="891">
        <f t="shared" si="5"/>
        <v>0</v>
      </c>
      <c r="X15" s="891">
        <f t="shared" si="6"/>
        <v>11</v>
      </c>
      <c r="Y15" s="891">
        <f t="shared" si="7"/>
        <v>0</v>
      </c>
      <c r="Z15" s="891">
        <f t="shared" si="8"/>
        <v>0</v>
      </c>
    </row>
    <row r="16" spans="1:26" ht="21" customHeight="1">
      <c r="A16" s="798" t="s">
        <v>55</v>
      </c>
      <c r="B16" s="799" t="s">
        <v>689</v>
      </c>
      <c r="C16" s="931">
        <v>18</v>
      </c>
      <c r="D16" s="933">
        <v>7</v>
      </c>
      <c r="E16" s="933">
        <v>11</v>
      </c>
      <c r="F16" s="933"/>
      <c r="G16" s="933"/>
      <c r="H16" s="931">
        <v>18</v>
      </c>
      <c r="I16" s="931">
        <v>15</v>
      </c>
      <c r="J16" s="933">
        <v>5</v>
      </c>
      <c r="K16" s="933">
        <v>0</v>
      </c>
      <c r="L16" s="933">
        <v>10</v>
      </c>
      <c r="M16" s="933">
        <v>0</v>
      </c>
      <c r="N16" s="933">
        <v>0</v>
      </c>
      <c r="O16" s="933">
        <v>0</v>
      </c>
      <c r="P16" s="933">
        <v>0</v>
      </c>
      <c r="Q16" s="933">
        <v>3</v>
      </c>
      <c r="R16" s="931">
        <v>13</v>
      </c>
      <c r="S16" s="932">
        <f t="shared" si="2"/>
        <v>0.3333333333333333</v>
      </c>
      <c r="T16" s="924"/>
      <c r="U16" s="891">
        <f t="shared" si="3"/>
        <v>15</v>
      </c>
      <c r="V16" s="891">
        <f t="shared" si="4"/>
        <v>18</v>
      </c>
      <c r="W16" s="891">
        <f t="shared" si="5"/>
        <v>0</v>
      </c>
      <c r="X16" s="891">
        <f t="shared" si="6"/>
        <v>13</v>
      </c>
      <c r="Y16" s="891">
        <f t="shared" si="7"/>
        <v>0</v>
      </c>
      <c r="Z16" s="891">
        <f t="shared" si="8"/>
        <v>0</v>
      </c>
    </row>
    <row r="17" spans="1:26" ht="21" customHeight="1">
      <c r="A17" s="798" t="s">
        <v>141</v>
      </c>
      <c r="B17" s="799" t="s">
        <v>690</v>
      </c>
      <c r="C17" s="931">
        <v>45</v>
      </c>
      <c r="D17" s="933">
        <v>20</v>
      </c>
      <c r="E17" s="933">
        <v>25</v>
      </c>
      <c r="F17" s="933">
        <v>2</v>
      </c>
      <c r="G17" s="933">
        <v>0</v>
      </c>
      <c r="H17" s="931">
        <v>43</v>
      </c>
      <c r="I17" s="931">
        <v>38</v>
      </c>
      <c r="J17" s="933">
        <v>16</v>
      </c>
      <c r="K17" s="933">
        <v>2</v>
      </c>
      <c r="L17" s="933">
        <v>20</v>
      </c>
      <c r="M17" s="933">
        <v>0</v>
      </c>
      <c r="N17" s="933">
        <v>0</v>
      </c>
      <c r="O17" s="933">
        <v>0</v>
      </c>
      <c r="P17" s="933">
        <v>0</v>
      </c>
      <c r="Q17" s="933">
        <v>5</v>
      </c>
      <c r="R17" s="931">
        <v>25</v>
      </c>
      <c r="S17" s="932">
        <f t="shared" si="2"/>
        <v>0.47368421052631576</v>
      </c>
      <c r="T17" s="924"/>
      <c r="U17" s="891">
        <f t="shared" si="3"/>
        <v>38</v>
      </c>
      <c r="V17" s="891">
        <f t="shared" si="4"/>
        <v>43</v>
      </c>
      <c r="W17" s="891">
        <f t="shared" si="5"/>
        <v>0</v>
      </c>
      <c r="X17" s="891">
        <f t="shared" si="6"/>
        <v>25</v>
      </c>
      <c r="Y17" s="891">
        <f t="shared" si="7"/>
        <v>0</v>
      </c>
      <c r="Z17" s="891">
        <f t="shared" si="8"/>
        <v>0</v>
      </c>
    </row>
    <row r="18" spans="1:26" ht="21" customHeight="1">
      <c r="A18" s="798" t="s">
        <v>143</v>
      </c>
      <c r="B18" s="799" t="s">
        <v>691</v>
      </c>
      <c r="C18" s="931">
        <v>37</v>
      </c>
      <c r="D18" s="933">
        <v>13</v>
      </c>
      <c r="E18" s="933">
        <v>24</v>
      </c>
      <c r="F18" s="933">
        <v>1</v>
      </c>
      <c r="G18" s="933">
        <v>0</v>
      </c>
      <c r="H18" s="931">
        <v>36</v>
      </c>
      <c r="I18" s="931">
        <v>28</v>
      </c>
      <c r="J18" s="933">
        <v>23</v>
      </c>
      <c r="K18" s="933">
        <v>0</v>
      </c>
      <c r="L18" s="933">
        <v>5</v>
      </c>
      <c r="M18" s="933">
        <v>0</v>
      </c>
      <c r="N18" s="933">
        <v>0</v>
      </c>
      <c r="O18" s="933">
        <v>0</v>
      </c>
      <c r="P18" s="933">
        <v>0</v>
      </c>
      <c r="Q18" s="933">
        <v>8</v>
      </c>
      <c r="R18" s="931">
        <v>13</v>
      </c>
      <c r="S18" s="932">
        <f t="shared" si="2"/>
        <v>0.8214285714285714</v>
      </c>
      <c r="T18" s="924"/>
      <c r="U18" s="891">
        <f t="shared" si="3"/>
        <v>28</v>
      </c>
      <c r="V18" s="891">
        <f t="shared" si="4"/>
        <v>36</v>
      </c>
      <c r="W18" s="891">
        <f t="shared" si="5"/>
        <v>0</v>
      </c>
      <c r="X18" s="891">
        <f t="shared" si="6"/>
        <v>13</v>
      </c>
      <c r="Y18" s="891">
        <f t="shared" si="7"/>
        <v>0</v>
      </c>
      <c r="Z18" s="891">
        <f t="shared" si="8"/>
        <v>0</v>
      </c>
    </row>
    <row r="19" spans="1:26" ht="21" customHeight="1">
      <c r="A19" s="798" t="s">
        <v>145</v>
      </c>
      <c r="B19" s="799" t="s">
        <v>692</v>
      </c>
      <c r="C19" s="931">
        <v>25</v>
      </c>
      <c r="D19" s="933">
        <v>7</v>
      </c>
      <c r="E19" s="933">
        <v>18</v>
      </c>
      <c r="F19" s="933"/>
      <c r="G19" s="933">
        <v>0</v>
      </c>
      <c r="H19" s="931">
        <v>25</v>
      </c>
      <c r="I19" s="931">
        <v>24</v>
      </c>
      <c r="J19" s="933">
        <v>12</v>
      </c>
      <c r="K19" s="933">
        <v>0</v>
      </c>
      <c r="L19" s="933">
        <v>12</v>
      </c>
      <c r="M19" s="933">
        <v>0</v>
      </c>
      <c r="N19" s="933">
        <v>0</v>
      </c>
      <c r="O19" s="933">
        <v>0</v>
      </c>
      <c r="P19" s="933">
        <v>0</v>
      </c>
      <c r="Q19" s="933">
        <v>1</v>
      </c>
      <c r="R19" s="931">
        <v>13</v>
      </c>
      <c r="S19" s="932">
        <f t="shared" si="2"/>
        <v>0.5</v>
      </c>
      <c r="T19" s="924"/>
      <c r="U19" s="891">
        <f t="shared" si="3"/>
        <v>24</v>
      </c>
      <c r="V19" s="891">
        <f t="shared" si="4"/>
        <v>25</v>
      </c>
      <c r="W19" s="891">
        <f t="shared" si="5"/>
        <v>0</v>
      </c>
      <c r="X19" s="891">
        <f t="shared" si="6"/>
        <v>13</v>
      </c>
      <c r="Y19" s="891">
        <f t="shared" si="7"/>
        <v>0</v>
      </c>
      <c r="Z19" s="891">
        <f t="shared" si="8"/>
        <v>0</v>
      </c>
    </row>
    <row r="20" spans="1:26" s="412" customFormat="1" ht="21" customHeight="1">
      <c r="A20" s="798" t="s">
        <v>147</v>
      </c>
      <c r="B20" s="799" t="s">
        <v>693</v>
      </c>
      <c r="C20" s="931">
        <v>27</v>
      </c>
      <c r="D20" s="933">
        <v>19</v>
      </c>
      <c r="E20" s="933">
        <v>8</v>
      </c>
      <c r="F20" s="933">
        <v>1</v>
      </c>
      <c r="G20" s="933">
        <v>0</v>
      </c>
      <c r="H20" s="931">
        <v>26</v>
      </c>
      <c r="I20" s="931">
        <v>19</v>
      </c>
      <c r="J20" s="933">
        <v>10</v>
      </c>
      <c r="K20" s="933">
        <v>2</v>
      </c>
      <c r="L20" s="933">
        <v>7</v>
      </c>
      <c r="M20" s="933">
        <v>0</v>
      </c>
      <c r="N20" s="933">
        <v>0</v>
      </c>
      <c r="O20" s="933">
        <v>0</v>
      </c>
      <c r="P20" s="933">
        <v>0</v>
      </c>
      <c r="Q20" s="933">
        <v>7</v>
      </c>
      <c r="R20" s="931">
        <v>14</v>
      </c>
      <c r="S20" s="932">
        <f t="shared" si="2"/>
        <v>0.631578947368421</v>
      </c>
      <c r="T20" s="924"/>
      <c r="U20" s="891">
        <f t="shared" si="3"/>
        <v>19</v>
      </c>
      <c r="V20" s="891">
        <f t="shared" si="4"/>
        <v>26</v>
      </c>
      <c r="W20" s="891">
        <f>C19-F19-H19</f>
        <v>0</v>
      </c>
      <c r="X20" s="891">
        <f t="shared" si="6"/>
        <v>14</v>
      </c>
      <c r="Y20" s="891">
        <f t="shared" si="7"/>
        <v>0</v>
      </c>
      <c r="Z20" s="891">
        <f t="shared" si="8"/>
        <v>0</v>
      </c>
    </row>
    <row r="21" spans="1:26" s="413" customFormat="1" ht="21" customHeight="1">
      <c r="A21" s="798" t="s">
        <v>149</v>
      </c>
      <c r="B21" s="799" t="s">
        <v>694</v>
      </c>
      <c r="C21" s="931">
        <v>19</v>
      </c>
      <c r="D21" s="933">
        <v>4</v>
      </c>
      <c r="E21" s="933">
        <v>15</v>
      </c>
      <c r="F21" s="933">
        <v>1</v>
      </c>
      <c r="G21" s="933">
        <v>0</v>
      </c>
      <c r="H21" s="931">
        <v>18</v>
      </c>
      <c r="I21" s="931">
        <v>16</v>
      </c>
      <c r="J21" s="933">
        <v>11</v>
      </c>
      <c r="K21" s="933">
        <v>0</v>
      </c>
      <c r="L21" s="933">
        <v>5</v>
      </c>
      <c r="M21" s="933">
        <v>0</v>
      </c>
      <c r="N21" s="933">
        <v>0</v>
      </c>
      <c r="O21" s="933">
        <v>0</v>
      </c>
      <c r="P21" s="933">
        <v>0</v>
      </c>
      <c r="Q21" s="933">
        <v>2</v>
      </c>
      <c r="R21" s="931">
        <v>7</v>
      </c>
      <c r="S21" s="932">
        <f t="shared" si="2"/>
        <v>0.6875</v>
      </c>
      <c r="T21" s="924"/>
      <c r="U21" s="891">
        <f t="shared" si="3"/>
        <v>16</v>
      </c>
      <c r="V21" s="891">
        <f t="shared" si="4"/>
        <v>18</v>
      </c>
      <c r="W21" s="891">
        <f t="shared" si="5"/>
        <v>0</v>
      </c>
      <c r="X21" s="891">
        <f t="shared" si="6"/>
        <v>7</v>
      </c>
      <c r="Y21" s="891">
        <f t="shared" si="7"/>
        <v>0</v>
      </c>
      <c r="Z21" s="891">
        <f t="shared" si="8"/>
        <v>0</v>
      </c>
    </row>
    <row r="22" spans="1:26" s="413" customFormat="1" ht="21" customHeight="1">
      <c r="A22" s="798" t="s">
        <v>186</v>
      </c>
      <c r="B22" s="799" t="s">
        <v>720</v>
      </c>
      <c r="C22" s="931">
        <v>3</v>
      </c>
      <c r="D22" s="933"/>
      <c r="E22" s="933">
        <v>3</v>
      </c>
      <c r="F22" s="933"/>
      <c r="G22" s="933"/>
      <c r="H22" s="931">
        <v>3</v>
      </c>
      <c r="I22" s="931">
        <v>3</v>
      </c>
      <c r="J22" s="933">
        <v>2</v>
      </c>
      <c r="K22" s="933"/>
      <c r="L22" s="933">
        <v>1</v>
      </c>
      <c r="M22" s="933"/>
      <c r="N22" s="933"/>
      <c r="O22" s="933"/>
      <c r="P22" s="933"/>
      <c r="Q22" s="933"/>
      <c r="R22" s="931">
        <v>1</v>
      </c>
      <c r="S22" s="932">
        <f t="shared" si="2"/>
        <v>0.6666666666666666</v>
      </c>
      <c r="T22" s="924"/>
      <c r="U22" s="891"/>
      <c r="V22" s="891"/>
      <c r="W22" s="891"/>
      <c r="X22" s="891"/>
      <c r="Y22" s="891"/>
      <c r="Z22" s="891"/>
    </row>
    <row r="23" spans="1:26" ht="21" customHeight="1">
      <c r="A23" s="798" t="s">
        <v>1</v>
      </c>
      <c r="B23" s="798" t="s">
        <v>695</v>
      </c>
      <c r="C23" s="914">
        <f>C24+C29+C32+C35+C42+C45+C48+C53</f>
        <v>5257</v>
      </c>
      <c r="D23" s="914">
        <f aca="true" t="shared" si="9" ref="D23:R23">D24+D29+D32+D35+D42+D45+D48+D53</f>
        <v>2040</v>
      </c>
      <c r="E23" s="914">
        <f t="shared" si="9"/>
        <v>3217</v>
      </c>
      <c r="F23" s="914">
        <f t="shared" si="9"/>
        <v>60</v>
      </c>
      <c r="G23" s="914">
        <f t="shared" si="9"/>
        <v>4</v>
      </c>
      <c r="H23" s="914">
        <f t="shared" si="9"/>
        <v>5197</v>
      </c>
      <c r="I23" s="914">
        <f t="shared" si="9"/>
        <v>4392</v>
      </c>
      <c r="J23" s="914">
        <f t="shared" si="9"/>
        <v>2821</v>
      </c>
      <c r="K23" s="914">
        <f t="shared" si="9"/>
        <v>124</v>
      </c>
      <c r="L23" s="914">
        <f t="shared" si="9"/>
        <v>1444</v>
      </c>
      <c r="M23" s="914">
        <f t="shared" si="9"/>
        <v>3</v>
      </c>
      <c r="N23" s="914">
        <f t="shared" si="9"/>
        <v>0</v>
      </c>
      <c r="O23" s="914">
        <f t="shared" si="9"/>
        <v>0</v>
      </c>
      <c r="P23" s="914">
        <f t="shared" si="9"/>
        <v>0</v>
      </c>
      <c r="Q23" s="914">
        <f t="shared" si="9"/>
        <v>805</v>
      </c>
      <c r="R23" s="914">
        <f t="shared" si="9"/>
        <v>2252</v>
      </c>
      <c r="S23" s="932">
        <f t="shared" si="2"/>
        <v>0.6705373406193078</v>
      </c>
      <c r="T23" s="924"/>
      <c r="U23" s="891">
        <f t="shared" si="3"/>
        <v>4392</v>
      </c>
      <c r="V23" s="891">
        <f t="shared" si="4"/>
        <v>5197</v>
      </c>
      <c r="W23" s="891">
        <f t="shared" si="5"/>
        <v>0</v>
      </c>
      <c r="X23" s="891">
        <f t="shared" si="6"/>
        <v>2252</v>
      </c>
      <c r="Y23" s="891">
        <f t="shared" si="7"/>
        <v>0</v>
      </c>
      <c r="Z23" s="891">
        <f t="shared" si="8"/>
        <v>0</v>
      </c>
    </row>
    <row r="24" spans="1:26" ht="21" customHeight="1">
      <c r="A24" s="798" t="s">
        <v>52</v>
      </c>
      <c r="B24" s="798" t="s">
        <v>696</v>
      </c>
      <c r="C24" s="914">
        <f>C25+C26+C27+C28</f>
        <v>1036</v>
      </c>
      <c r="D24" s="914">
        <f aca="true" t="shared" si="10" ref="D24:R24">D25+D26+D27+D28</f>
        <v>341</v>
      </c>
      <c r="E24" s="914">
        <f t="shared" si="10"/>
        <v>695</v>
      </c>
      <c r="F24" s="914">
        <f t="shared" si="10"/>
        <v>10</v>
      </c>
      <c r="G24" s="914">
        <f t="shared" si="10"/>
        <v>0</v>
      </c>
      <c r="H24" s="914">
        <f t="shared" si="10"/>
        <v>1026</v>
      </c>
      <c r="I24" s="914">
        <f t="shared" si="10"/>
        <v>887</v>
      </c>
      <c r="J24" s="914">
        <f t="shared" si="10"/>
        <v>597</v>
      </c>
      <c r="K24" s="914">
        <f t="shared" si="10"/>
        <v>8</v>
      </c>
      <c r="L24" s="914">
        <f t="shared" si="10"/>
        <v>282</v>
      </c>
      <c r="M24" s="914">
        <f t="shared" si="10"/>
        <v>0</v>
      </c>
      <c r="N24" s="914">
        <f t="shared" si="10"/>
        <v>0</v>
      </c>
      <c r="O24" s="914">
        <f t="shared" si="10"/>
        <v>0</v>
      </c>
      <c r="P24" s="914">
        <f t="shared" si="10"/>
        <v>0</v>
      </c>
      <c r="Q24" s="914">
        <f t="shared" si="10"/>
        <v>139</v>
      </c>
      <c r="R24" s="914">
        <f t="shared" si="10"/>
        <v>421</v>
      </c>
      <c r="S24" s="932">
        <f t="shared" si="2"/>
        <v>0.6820744081172492</v>
      </c>
      <c r="T24" s="924"/>
      <c r="U24" s="891">
        <f t="shared" si="3"/>
        <v>887</v>
      </c>
      <c r="V24" s="891">
        <f t="shared" si="4"/>
        <v>1026</v>
      </c>
      <c r="W24" s="891">
        <f t="shared" si="5"/>
        <v>0</v>
      </c>
      <c r="X24" s="891">
        <f t="shared" si="6"/>
        <v>421</v>
      </c>
      <c r="Y24" s="891">
        <f t="shared" si="7"/>
        <v>0</v>
      </c>
      <c r="Z24" s="891">
        <f t="shared" si="8"/>
        <v>0</v>
      </c>
    </row>
    <row r="25" spans="1:26" ht="21" customHeight="1">
      <c r="A25" s="930" t="s">
        <v>54</v>
      </c>
      <c r="B25" s="801" t="s">
        <v>697</v>
      </c>
      <c r="C25" s="931">
        <v>386</v>
      </c>
      <c r="D25" s="933">
        <v>136</v>
      </c>
      <c r="E25" s="933">
        <v>250</v>
      </c>
      <c r="F25" s="933">
        <v>3</v>
      </c>
      <c r="G25" s="933">
        <v>0</v>
      </c>
      <c r="H25" s="931">
        <v>383</v>
      </c>
      <c r="I25" s="931">
        <v>332</v>
      </c>
      <c r="J25" s="933">
        <v>226</v>
      </c>
      <c r="K25" s="933">
        <v>3</v>
      </c>
      <c r="L25" s="933">
        <v>103</v>
      </c>
      <c r="M25" s="933">
        <v>0</v>
      </c>
      <c r="N25" s="933">
        <v>0</v>
      </c>
      <c r="O25" s="933">
        <v>0</v>
      </c>
      <c r="P25" s="933">
        <v>0</v>
      </c>
      <c r="Q25" s="933">
        <v>51</v>
      </c>
      <c r="R25" s="931">
        <v>154</v>
      </c>
      <c r="S25" s="932">
        <f t="shared" si="2"/>
        <v>0.6897590361445783</v>
      </c>
      <c r="T25" s="924"/>
      <c r="U25" s="891">
        <f t="shared" si="3"/>
        <v>332</v>
      </c>
      <c r="V25" s="891">
        <f t="shared" si="4"/>
        <v>383</v>
      </c>
      <c r="W25" s="891">
        <f t="shared" si="5"/>
        <v>0</v>
      </c>
      <c r="X25" s="891">
        <f t="shared" si="6"/>
        <v>154</v>
      </c>
      <c r="Y25" s="891">
        <f t="shared" si="7"/>
        <v>0</v>
      </c>
      <c r="Z25" s="891">
        <f t="shared" si="8"/>
        <v>0</v>
      </c>
    </row>
    <row r="26" spans="1:26" ht="21" customHeight="1">
      <c r="A26" s="930" t="s">
        <v>55</v>
      </c>
      <c r="B26" s="801" t="s">
        <v>698</v>
      </c>
      <c r="C26" s="931">
        <v>225</v>
      </c>
      <c r="D26" s="933">
        <v>61</v>
      </c>
      <c r="E26" s="933">
        <v>164</v>
      </c>
      <c r="F26" s="933">
        <v>4</v>
      </c>
      <c r="G26" s="933">
        <v>0</v>
      </c>
      <c r="H26" s="931">
        <v>221</v>
      </c>
      <c r="I26" s="931">
        <v>200</v>
      </c>
      <c r="J26" s="933">
        <v>148</v>
      </c>
      <c r="K26" s="933">
        <v>0</v>
      </c>
      <c r="L26" s="933">
        <v>52</v>
      </c>
      <c r="M26" s="933">
        <v>0</v>
      </c>
      <c r="N26" s="933">
        <v>0</v>
      </c>
      <c r="O26" s="933">
        <v>0</v>
      </c>
      <c r="P26" s="933">
        <v>0</v>
      </c>
      <c r="Q26" s="933">
        <v>21</v>
      </c>
      <c r="R26" s="931">
        <v>73</v>
      </c>
      <c r="S26" s="932">
        <f t="shared" si="2"/>
        <v>0.74</v>
      </c>
      <c r="T26" s="924"/>
      <c r="U26" s="891">
        <f t="shared" si="3"/>
        <v>200</v>
      </c>
      <c r="V26" s="891">
        <f t="shared" si="4"/>
        <v>221</v>
      </c>
      <c r="W26" s="891">
        <f t="shared" si="5"/>
        <v>0</v>
      </c>
      <c r="X26" s="891">
        <f t="shared" si="6"/>
        <v>73</v>
      </c>
      <c r="Y26" s="891">
        <f t="shared" si="7"/>
        <v>0</v>
      </c>
      <c r="Z26" s="891">
        <f t="shared" si="8"/>
        <v>0</v>
      </c>
    </row>
    <row r="27" spans="1:26" ht="21" customHeight="1">
      <c r="A27" s="930" t="s">
        <v>141</v>
      </c>
      <c r="B27" s="801" t="s">
        <v>699</v>
      </c>
      <c r="C27" s="931">
        <v>276</v>
      </c>
      <c r="D27" s="933">
        <v>94</v>
      </c>
      <c r="E27" s="933">
        <v>182</v>
      </c>
      <c r="F27" s="933">
        <v>2</v>
      </c>
      <c r="G27" s="933">
        <v>0</v>
      </c>
      <c r="H27" s="931">
        <v>274</v>
      </c>
      <c r="I27" s="931">
        <v>236</v>
      </c>
      <c r="J27" s="933">
        <v>161</v>
      </c>
      <c r="K27" s="933">
        <v>2</v>
      </c>
      <c r="L27" s="933">
        <v>73</v>
      </c>
      <c r="M27" s="933">
        <v>0</v>
      </c>
      <c r="N27" s="933">
        <v>0</v>
      </c>
      <c r="O27" s="933">
        <v>0</v>
      </c>
      <c r="P27" s="933">
        <v>0</v>
      </c>
      <c r="Q27" s="933">
        <v>38</v>
      </c>
      <c r="R27" s="931">
        <v>111</v>
      </c>
      <c r="S27" s="932">
        <f t="shared" si="2"/>
        <v>0.690677966101695</v>
      </c>
      <c r="T27" s="924"/>
      <c r="U27" s="891">
        <f t="shared" si="3"/>
        <v>236</v>
      </c>
      <c r="V27" s="891">
        <f t="shared" si="4"/>
        <v>274</v>
      </c>
      <c r="W27" s="891">
        <f t="shared" si="5"/>
        <v>0</v>
      </c>
      <c r="X27" s="891">
        <f t="shared" si="6"/>
        <v>111</v>
      </c>
      <c r="Y27" s="891">
        <f t="shared" si="7"/>
        <v>0</v>
      </c>
      <c r="Z27" s="891">
        <f t="shared" si="8"/>
        <v>0</v>
      </c>
    </row>
    <row r="28" spans="1:26" ht="21" customHeight="1">
      <c r="A28" s="930" t="s">
        <v>143</v>
      </c>
      <c r="B28" s="801" t="s">
        <v>352</v>
      </c>
      <c r="C28" s="931">
        <v>149</v>
      </c>
      <c r="D28" s="933">
        <v>50</v>
      </c>
      <c r="E28" s="933">
        <v>99</v>
      </c>
      <c r="F28" s="933">
        <v>1</v>
      </c>
      <c r="G28" s="933">
        <v>0</v>
      </c>
      <c r="H28" s="931">
        <v>148</v>
      </c>
      <c r="I28" s="931">
        <v>119</v>
      </c>
      <c r="J28" s="933">
        <v>62</v>
      </c>
      <c r="K28" s="933">
        <v>3</v>
      </c>
      <c r="L28" s="933">
        <v>54</v>
      </c>
      <c r="M28" s="933">
        <v>0</v>
      </c>
      <c r="N28" s="933">
        <v>0</v>
      </c>
      <c r="O28" s="933">
        <v>0</v>
      </c>
      <c r="P28" s="933">
        <v>0</v>
      </c>
      <c r="Q28" s="933">
        <v>29</v>
      </c>
      <c r="R28" s="931">
        <v>83</v>
      </c>
      <c r="S28" s="932">
        <f t="shared" si="2"/>
        <v>0.5462184873949579</v>
      </c>
      <c r="T28" s="924"/>
      <c r="U28" s="891">
        <f t="shared" si="3"/>
        <v>119</v>
      </c>
      <c r="V28" s="891">
        <f t="shared" si="4"/>
        <v>148</v>
      </c>
      <c r="W28" s="891">
        <f t="shared" si="5"/>
        <v>0</v>
      </c>
      <c r="X28" s="891">
        <f t="shared" si="6"/>
        <v>83</v>
      </c>
      <c r="Y28" s="891">
        <f t="shared" si="7"/>
        <v>0</v>
      </c>
      <c r="Z28" s="891">
        <f t="shared" si="8"/>
        <v>0</v>
      </c>
    </row>
    <row r="29" spans="1:26" ht="21" customHeight="1">
      <c r="A29" s="802">
        <v>2</v>
      </c>
      <c r="B29" s="802" t="s">
        <v>700</v>
      </c>
      <c r="C29" s="914">
        <f>C30+C31</f>
        <v>471</v>
      </c>
      <c r="D29" s="914">
        <f aca="true" t="shared" si="11" ref="D29:R29">D30+D31</f>
        <v>218</v>
      </c>
      <c r="E29" s="914">
        <f t="shared" si="11"/>
        <v>253</v>
      </c>
      <c r="F29" s="914">
        <f t="shared" si="11"/>
        <v>4</v>
      </c>
      <c r="G29" s="914">
        <f t="shared" si="11"/>
        <v>0</v>
      </c>
      <c r="H29" s="914">
        <f t="shared" si="11"/>
        <v>467</v>
      </c>
      <c r="I29" s="914">
        <f t="shared" si="11"/>
        <v>391</v>
      </c>
      <c r="J29" s="914">
        <f t="shared" si="11"/>
        <v>263</v>
      </c>
      <c r="K29" s="914">
        <f t="shared" si="11"/>
        <v>4</v>
      </c>
      <c r="L29" s="914">
        <f t="shared" si="11"/>
        <v>124</v>
      </c>
      <c r="M29" s="914">
        <f t="shared" si="11"/>
        <v>0</v>
      </c>
      <c r="N29" s="914">
        <f t="shared" si="11"/>
        <v>0</v>
      </c>
      <c r="O29" s="914">
        <f t="shared" si="11"/>
        <v>0</v>
      </c>
      <c r="P29" s="914">
        <f t="shared" si="11"/>
        <v>0</v>
      </c>
      <c r="Q29" s="914">
        <f t="shared" si="11"/>
        <v>76</v>
      </c>
      <c r="R29" s="914">
        <f t="shared" si="11"/>
        <v>200</v>
      </c>
      <c r="S29" s="932">
        <f t="shared" si="2"/>
        <v>0.6828644501278772</v>
      </c>
      <c r="T29" s="924"/>
      <c r="U29" s="891">
        <f t="shared" si="3"/>
        <v>391</v>
      </c>
      <c r="V29" s="891">
        <f t="shared" si="4"/>
        <v>467</v>
      </c>
      <c r="W29" s="891">
        <f t="shared" si="5"/>
        <v>0</v>
      </c>
      <c r="X29" s="891">
        <f t="shared" si="6"/>
        <v>200</v>
      </c>
      <c r="Y29" s="891">
        <f t="shared" si="7"/>
        <v>0</v>
      </c>
      <c r="Z29" s="891">
        <f t="shared" si="8"/>
        <v>0</v>
      </c>
    </row>
    <row r="30" spans="1:26" ht="21" customHeight="1">
      <c r="A30" s="800">
        <v>2.1</v>
      </c>
      <c r="B30" s="801" t="s">
        <v>701</v>
      </c>
      <c r="C30" s="931">
        <v>262</v>
      </c>
      <c r="D30" s="933">
        <v>115</v>
      </c>
      <c r="E30" s="933">
        <v>147</v>
      </c>
      <c r="F30" s="933">
        <v>4</v>
      </c>
      <c r="G30" s="933">
        <v>0</v>
      </c>
      <c r="H30" s="931">
        <v>258</v>
      </c>
      <c r="I30" s="931">
        <v>222</v>
      </c>
      <c r="J30" s="933">
        <v>151</v>
      </c>
      <c r="K30" s="933">
        <v>3</v>
      </c>
      <c r="L30" s="933">
        <v>68</v>
      </c>
      <c r="M30" s="933">
        <v>0</v>
      </c>
      <c r="N30" s="933">
        <v>0</v>
      </c>
      <c r="O30" s="933">
        <v>0</v>
      </c>
      <c r="P30" s="933">
        <v>0</v>
      </c>
      <c r="Q30" s="933">
        <v>36</v>
      </c>
      <c r="R30" s="931">
        <v>104</v>
      </c>
      <c r="S30" s="932">
        <f t="shared" si="2"/>
        <v>0.6936936936936937</v>
      </c>
      <c r="T30" s="924"/>
      <c r="U30" s="891">
        <f t="shared" si="3"/>
        <v>222</v>
      </c>
      <c r="V30" s="891">
        <f t="shared" si="4"/>
        <v>258</v>
      </c>
      <c r="W30" s="891">
        <f t="shared" si="5"/>
        <v>0</v>
      </c>
      <c r="X30" s="891">
        <f t="shared" si="6"/>
        <v>104</v>
      </c>
      <c r="Y30" s="891">
        <f t="shared" si="7"/>
        <v>0</v>
      </c>
      <c r="Z30" s="891">
        <f t="shared" si="8"/>
        <v>0</v>
      </c>
    </row>
    <row r="31" spans="1:26" ht="21" customHeight="1">
      <c r="A31" s="800">
        <v>2.2</v>
      </c>
      <c r="B31" s="801" t="s">
        <v>709</v>
      </c>
      <c r="C31" s="931">
        <v>209</v>
      </c>
      <c r="D31" s="933">
        <v>103</v>
      </c>
      <c r="E31" s="933">
        <v>106</v>
      </c>
      <c r="F31" s="933">
        <v>0</v>
      </c>
      <c r="G31" s="933">
        <v>0</v>
      </c>
      <c r="H31" s="931">
        <v>209</v>
      </c>
      <c r="I31" s="931">
        <v>169</v>
      </c>
      <c r="J31" s="933">
        <v>112</v>
      </c>
      <c r="K31" s="933">
        <v>1</v>
      </c>
      <c r="L31" s="933">
        <v>56</v>
      </c>
      <c r="M31" s="933">
        <v>0</v>
      </c>
      <c r="N31" s="933">
        <v>0</v>
      </c>
      <c r="O31" s="933">
        <v>0</v>
      </c>
      <c r="P31" s="933">
        <v>0</v>
      </c>
      <c r="Q31" s="933">
        <v>40</v>
      </c>
      <c r="R31" s="931">
        <v>96</v>
      </c>
      <c r="S31" s="932">
        <f t="shared" si="2"/>
        <v>0.6686390532544378</v>
      </c>
      <c r="T31" s="924"/>
      <c r="U31" s="891">
        <f t="shared" si="3"/>
        <v>169</v>
      </c>
      <c r="V31" s="891">
        <f t="shared" si="4"/>
        <v>209</v>
      </c>
      <c r="W31" s="891">
        <f t="shared" si="5"/>
        <v>0</v>
      </c>
      <c r="X31" s="891">
        <f t="shared" si="6"/>
        <v>96</v>
      </c>
      <c r="Y31" s="891">
        <f t="shared" si="7"/>
        <v>0</v>
      </c>
      <c r="Z31" s="891">
        <f t="shared" si="8"/>
        <v>0</v>
      </c>
    </row>
    <row r="32" spans="1:26" ht="21" customHeight="1">
      <c r="A32" s="802">
        <v>3</v>
      </c>
      <c r="B32" s="802" t="s">
        <v>703</v>
      </c>
      <c r="C32" s="914">
        <f>C33+C34</f>
        <v>421</v>
      </c>
      <c r="D32" s="914">
        <f aca="true" t="shared" si="12" ref="D32:R32">D33+D34</f>
        <v>175</v>
      </c>
      <c r="E32" s="914">
        <f t="shared" si="12"/>
        <v>246</v>
      </c>
      <c r="F32" s="914">
        <f t="shared" si="12"/>
        <v>4</v>
      </c>
      <c r="G32" s="914">
        <f t="shared" si="12"/>
        <v>2</v>
      </c>
      <c r="H32" s="914">
        <f t="shared" si="12"/>
        <v>417</v>
      </c>
      <c r="I32" s="914">
        <f t="shared" si="12"/>
        <v>331</v>
      </c>
      <c r="J32" s="914">
        <f t="shared" si="12"/>
        <v>215</v>
      </c>
      <c r="K32" s="914">
        <f t="shared" si="12"/>
        <v>7</v>
      </c>
      <c r="L32" s="914">
        <f t="shared" si="12"/>
        <v>109</v>
      </c>
      <c r="M32" s="914">
        <f t="shared" si="12"/>
        <v>0</v>
      </c>
      <c r="N32" s="914">
        <f t="shared" si="12"/>
        <v>0</v>
      </c>
      <c r="O32" s="914">
        <f t="shared" si="12"/>
        <v>0</v>
      </c>
      <c r="P32" s="914">
        <f t="shared" si="12"/>
        <v>0</v>
      </c>
      <c r="Q32" s="914">
        <f t="shared" si="12"/>
        <v>86</v>
      </c>
      <c r="R32" s="914">
        <f t="shared" si="12"/>
        <v>195</v>
      </c>
      <c r="S32" s="932">
        <f t="shared" si="2"/>
        <v>0.6706948640483383</v>
      </c>
      <c r="T32" s="924"/>
      <c r="U32" s="891">
        <f t="shared" si="3"/>
        <v>331</v>
      </c>
      <c r="V32" s="891">
        <f t="shared" si="4"/>
        <v>417</v>
      </c>
      <c r="W32" s="891">
        <f t="shared" si="5"/>
        <v>0</v>
      </c>
      <c r="X32" s="891">
        <f t="shared" si="6"/>
        <v>195</v>
      </c>
      <c r="Y32" s="891">
        <f t="shared" si="7"/>
        <v>0</v>
      </c>
      <c r="Z32" s="891">
        <f t="shared" si="8"/>
        <v>0</v>
      </c>
    </row>
    <row r="33" spans="1:26" ht="21" customHeight="1">
      <c r="A33" s="800" t="s">
        <v>161</v>
      </c>
      <c r="B33" s="803" t="s">
        <v>704</v>
      </c>
      <c r="C33" s="931">
        <v>267</v>
      </c>
      <c r="D33" s="933">
        <v>113</v>
      </c>
      <c r="E33" s="934">
        <v>154</v>
      </c>
      <c r="F33" s="934">
        <v>2</v>
      </c>
      <c r="G33" s="935">
        <v>2</v>
      </c>
      <c r="H33" s="935">
        <v>265</v>
      </c>
      <c r="I33" s="931">
        <v>207</v>
      </c>
      <c r="J33" s="933">
        <v>129</v>
      </c>
      <c r="K33" s="933">
        <v>3</v>
      </c>
      <c r="L33" s="933">
        <v>75</v>
      </c>
      <c r="M33" s="933">
        <v>0</v>
      </c>
      <c r="N33" s="933">
        <v>0</v>
      </c>
      <c r="O33" s="933">
        <v>0</v>
      </c>
      <c r="P33" s="933">
        <v>0</v>
      </c>
      <c r="Q33" s="933">
        <v>58</v>
      </c>
      <c r="R33" s="931">
        <v>133</v>
      </c>
      <c r="S33" s="932">
        <f t="shared" si="2"/>
        <v>0.6376811594202898</v>
      </c>
      <c r="T33" s="924"/>
      <c r="U33" s="891">
        <f t="shared" si="3"/>
        <v>207</v>
      </c>
      <c r="V33" s="891">
        <f t="shared" si="4"/>
        <v>265</v>
      </c>
      <c r="W33" s="891">
        <f t="shared" si="5"/>
        <v>0</v>
      </c>
      <c r="X33" s="891">
        <f t="shared" si="6"/>
        <v>133</v>
      </c>
      <c r="Y33" s="891">
        <f t="shared" si="7"/>
        <v>0</v>
      </c>
      <c r="Z33" s="891">
        <f t="shared" si="8"/>
        <v>0</v>
      </c>
    </row>
    <row r="34" spans="1:26" ht="21" customHeight="1">
      <c r="A34" s="800" t="s">
        <v>163</v>
      </c>
      <c r="B34" s="803" t="s">
        <v>705</v>
      </c>
      <c r="C34" s="931">
        <v>154</v>
      </c>
      <c r="D34" s="933">
        <v>62</v>
      </c>
      <c r="E34" s="933">
        <v>92</v>
      </c>
      <c r="F34" s="933">
        <v>2</v>
      </c>
      <c r="G34" s="933">
        <v>0</v>
      </c>
      <c r="H34" s="931">
        <v>152</v>
      </c>
      <c r="I34" s="931">
        <v>124</v>
      </c>
      <c r="J34" s="933">
        <v>86</v>
      </c>
      <c r="K34" s="933">
        <v>4</v>
      </c>
      <c r="L34" s="933">
        <v>34</v>
      </c>
      <c r="M34" s="933">
        <v>0</v>
      </c>
      <c r="N34" s="933">
        <v>0</v>
      </c>
      <c r="O34" s="933">
        <v>0</v>
      </c>
      <c r="P34" s="933">
        <v>0</v>
      </c>
      <c r="Q34" s="933">
        <v>28</v>
      </c>
      <c r="R34" s="931">
        <v>62</v>
      </c>
      <c r="S34" s="932">
        <f t="shared" si="2"/>
        <v>0.7258064516129032</v>
      </c>
      <c r="T34" s="924"/>
      <c r="U34" s="891">
        <f t="shared" si="3"/>
        <v>124</v>
      </c>
      <c r="V34" s="891">
        <f t="shared" si="4"/>
        <v>152</v>
      </c>
      <c r="W34" s="891">
        <f t="shared" si="5"/>
        <v>0</v>
      </c>
      <c r="X34" s="891">
        <f t="shared" si="6"/>
        <v>62</v>
      </c>
      <c r="Y34" s="891">
        <f t="shared" si="7"/>
        <v>0</v>
      </c>
      <c r="Z34" s="891">
        <f t="shared" si="8"/>
        <v>0</v>
      </c>
    </row>
    <row r="35" spans="1:26" ht="21" customHeight="1">
      <c r="A35" s="802">
        <v>4</v>
      </c>
      <c r="B35" s="802" t="s">
        <v>706</v>
      </c>
      <c r="C35" s="914">
        <f>C36+C37+C38+C39+C40+C41</f>
        <v>1338</v>
      </c>
      <c r="D35" s="914">
        <f aca="true" t="shared" si="13" ref="D35:R35">D36+D37+D38+D39+D40+D41</f>
        <v>539</v>
      </c>
      <c r="E35" s="914">
        <f t="shared" si="13"/>
        <v>799</v>
      </c>
      <c r="F35" s="914">
        <f t="shared" si="13"/>
        <v>20</v>
      </c>
      <c r="G35" s="914">
        <f t="shared" si="13"/>
        <v>0</v>
      </c>
      <c r="H35" s="914">
        <f t="shared" si="13"/>
        <v>1318</v>
      </c>
      <c r="I35" s="914">
        <f t="shared" si="13"/>
        <v>1098</v>
      </c>
      <c r="J35" s="914">
        <f t="shared" si="13"/>
        <v>719</v>
      </c>
      <c r="K35" s="914">
        <f t="shared" si="13"/>
        <v>28</v>
      </c>
      <c r="L35" s="914">
        <f t="shared" si="13"/>
        <v>350</v>
      </c>
      <c r="M35" s="914">
        <f t="shared" si="13"/>
        <v>1</v>
      </c>
      <c r="N35" s="914">
        <f t="shared" si="13"/>
        <v>0</v>
      </c>
      <c r="O35" s="914">
        <f t="shared" si="13"/>
        <v>0</v>
      </c>
      <c r="P35" s="914">
        <f t="shared" si="13"/>
        <v>0</v>
      </c>
      <c r="Q35" s="914">
        <f t="shared" si="13"/>
        <v>220</v>
      </c>
      <c r="R35" s="914">
        <f t="shared" si="13"/>
        <v>571</v>
      </c>
      <c r="S35" s="932">
        <f t="shared" si="2"/>
        <v>0.680327868852459</v>
      </c>
      <c r="T35" s="924"/>
      <c r="U35" s="891">
        <f t="shared" si="3"/>
        <v>1098</v>
      </c>
      <c r="V35" s="891">
        <f t="shared" si="4"/>
        <v>1318</v>
      </c>
      <c r="W35" s="891">
        <f t="shared" si="5"/>
        <v>0</v>
      </c>
      <c r="X35" s="891">
        <f t="shared" si="6"/>
        <v>571</v>
      </c>
      <c r="Y35" s="891">
        <f t="shared" si="7"/>
        <v>0</v>
      </c>
      <c r="Z35" s="891">
        <f t="shared" si="8"/>
        <v>0</v>
      </c>
    </row>
    <row r="36" spans="1:26" ht="21" customHeight="1">
      <c r="A36" s="800" t="s">
        <v>167</v>
      </c>
      <c r="B36" s="946" t="s">
        <v>707</v>
      </c>
      <c r="C36" s="931">
        <v>249</v>
      </c>
      <c r="D36" s="933">
        <v>96</v>
      </c>
      <c r="E36" s="933">
        <v>153</v>
      </c>
      <c r="F36" s="933">
        <v>4</v>
      </c>
      <c r="G36" s="933">
        <v>0</v>
      </c>
      <c r="H36" s="931">
        <v>245</v>
      </c>
      <c r="I36" s="931">
        <v>209</v>
      </c>
      <c r="J36" s="933">
        <v>148</v>
      </c>
      <c r="K36" s="933">
        <v>5</v>
      </c>
      <c r="L36" s="933">
        <v>56</v>
      </c>
      <c r="M36" s="933">
        <v>0</v>
      </c>
      <c r="N36" s="933">
        <v>0</v>
      </c>
      <c r="O36" s="933">
        <v>0</v>
      </c>
      <c r="P36" s="933">
        <v>0</v>
      </c>
      <c r="Q36" s="933">
        <v>36</v>
      </c>
      <c r="R36" s="931">
        <v>92</v>
      </c>
      <c r="S36" s="932">
        <f t="shared" si="2"/>
        <v>0.7320574162679426</v>
      </c>
      <c r="T36" s="924"/>
      <c r="U36" s="891">
        <f t="shared" si="3"/>
        <v>209</v>
      </c>
      <c r="V36" s="891">
        <f t="shared" si="4"/>
        <v>245</v>
      </c>
      <c r="W36" s="891">
        <f t="shared" si="5"/>
        <v>0</v>
      </c>
      <c r="X36" s="891">
        <f t="shared" si="6"/>
        <v>92</v>
      </c>
      <c r="Y36" s="891">
        <f t="shared" si="7"/>
        <v>0</v>
      </c>
      <c r="Z36" s="891">
        <f t="shared" si="8"/>
        <v>0</v>
      </c>
    </row>
    <row r="37" spans="1:26" ht="21" customHeight="1">
      <c r="A37" s="800" t="s">
        <v>169</v>
      </c>
      <c r="B37" s="946" t="s">
        <v>748</v>
      </c>
      <c r="C37" s="931">
        <v>242</v>
      </c>
      <c r="D37" s="933">
        <v>102</v>
      </c>
      <c r="E37" s="933">
        <v>140</v>
      </c>
      <c r="F37" s="933">
        <v>0</v>
      </c>
      <c r="G37" s="933">
        <v>0</v>
      </c>
      <c r="H37" s="931">
        <v>242</v>
      </c>
      <c r="I37" s="931">
        <v>195</v>
      </c>
      <c r="J37" s="933">
        <v>125</v>
      </c>
      <c r="K37" s="933">
        <v>9</v>
      </c>
      <c r="L37" s="933">
        <v>60</v>
      </c>
      <c r="M37" s="933">
        <v>1</v>
      </c>
      <c r="N37" s="933">
        <v>0</v>
      </c>
      <c r="O37" s="933">
        <v>0</v>
      </c>
      <c r="P37" s="933">
        <v>0</v>
      </c>
      <c r="Q37" s="933">
        <v>47</v>
      </c>
      <c r="R37" s="931">
        <v>108</v>
      </c>
      <c r="S37" s="932">
        <f t="shared" si="2"/>
        <v>0.6871794871794872</v>
      </c>
      <c r="T37" s="924"/>
      <c r="U37" s="891">
        <f t="shared" si="3"/>
        <v>195</v>
      </c>
      <c r="V37" s="891">
        <f t="shared" si="4"/>
        <v>242</v>
      </c>
      <c r="W37" s="891">
        <f t="shared" si="5"/>
        <v>0</v>
      </c>
      <c r="X37" s="891">
        <f t="shared" si="6"/>
        <v>108</v>
      </c>
      <c r="Y37" s="891">
        <f t="shared" si="7"/>
        <v>0</v>
      </c>
      <c r="Z37" s="891">
        <f t="shared" si="8"/>
        <v>0</v>
      </c>
    </row>
    <row r="38" spans="1:26" ht="21" customHeight="1">
      <c r="A38" s="800" t="s">
        <v>171</v>
      </c>
      <c r="B38" s="946" t="s">
        <v>702</v>
      </c>
      <c r="C38" s="931">
        <v>240</v>
      </c>
      <c r="D38" s="933">
        <v>89</v>
      </c>
      <c r="E38" s="933">
        <v>151</v>
      </c>
      <c r="F38" s="933">
        <v>5</v>
      </c>
      <c r="G38" s="933">
        <v>0</v>
      </c>
      <c r="H38" s="931">
        <v>235</v>
      </c>
      <c r="I38" s="931">
        <v>204</v>
      </c>
      <c r="J38" s="933">
        <v>142</v>
      </c>
      <c r="K38" s="933">
        <v>1</v>
      </c>
      <c r="L38" s="933">
        <v>61</v>
      </c>
      <c r="M38" s="933">
        <v>0</v>
      </c>
      <c r="N38" s="933">
        <v>0</v>
      </c>
      <c r="O38" s="933">
        <v>0</v>
      </c>
      <c r="P38" s="933">
        <v>0</v>
      </c>
      <c r="Q38" s="933">
        <v>31</v>
      </c>
      <c r="R38" s="931">
        <v>92</v>
      </c>
      <c r="S38" s="932">
        <f t="shared" si="2"/>
        <v>0.7009803921568627</v>
      </c>
      <c r="T38" s="924"/>
      <c r="U38" s="891">
        <f t="shared" si="3"/>
        <v>204</v>
      </c>
      <c r="V38" s="891">
        <f t="shared" si="4"/>
        <v>235</v>
      </c>
      <c r="W38" s="891">
        <f t="shared" si="5"/>
        <v>0</v>
      </c>
      <c r="X38" s="891">
        <f t="shared" si="6"/>
        <v>92</v>
      </c>
      <c r="Y38" s="891">
        <f t="shared" si="7"/>
        <v>0</v>
      </c>
      <c r="Z38" s="891">
        <f t="shared" si="8"/>
        <v>0</v>
      </c>
    </row>
    <row r="39" spans="1:26" ht="21" customHeight="1">
      <c r="A39" s="800" t="s">
        <v>173</v>
      </c>
      <c r="B39" s="946" t="s">
        <v>708</v>
      </c>
      <c r="C39" s="931">
        <v>235</v>
      </c>
      <c r="D39" s="933">
        <v>104</v>
      </c>
      <c r="E39" s="933">
        <v>131</v>
      </c>
      <c r="F39" s="933">
        <v>4</v>
      </c>
      <c r="G39" s="933">
        <v>0</v>
      </c>
      <c r="H39" s="931">
        <v>231</v>
      </c>
      <c r="I39" s="931">
        <v>190</v>
      </c>
      <c r="J39" s="933">
        <v>107</v>
      </c>
      <c r="K39" s="933">
        <v>12</v>
      </c>
      <c r="L39" s="933">
        <v>71</v>
      </c>
      <c r="M39" s="933">
        <v>0</v>
      </c>
      <c r="N39" s="933">
        <v>0</v>
      </c>
      <c r="O39" s="933">
        <v>0</v>
      </c>
      <c r="P39" s="933">
        <v>0</v>
      </c>
      <c r="Q39" s="933">
        <v>41</v>
      </c>
      <c r="R39" s="931">
        <v>112</v>
      </c>
      <c r="S39" s="932">
        <f t="shared" si="2"/>
        <v>0.6263157894736842</v>
      </c>
      <c r="T39" s="924"/>
      <c r="U39" s="891">
        <f t="shared" si="3"/>
        <v>190</v>
      </c>
      <c r="V39" s="891">
        <f t="shared" si="4"/>
        <v>231</v>
      </c>
      <c r="W39" s="891">
        <f t="shared" si="5"/>
        <v>0</v>
      </c>
      <c r="X39" s="891">
        <f t="shared" si="6"/>
        <v>112</v>
      </c>
      <c r="Y39" s="891">
        <f t="shared" si="7"/>
        <v>0</v>
      </c>
      <c r="Z39" s="891">
        <f t="shared" si="8"/>
        <v>0</v>
      </c>
    </row>
    <row r="40" spans="1:26" ht="21" customHeight="1">
      <c r="A40" s="800" t="s">
        <v>174</v>
      </c>
      <c r="B40" s="946" t="s">
        <v>710</v>
      </c>
      <c r="C40" s="931">
        <v>191</v>
      </c>
      <c r="D40" s="933">
        <v>74</v>
      </c>
      <c r="E40" s="933">
        <v>117</v>
      </c>
      <c r="F40" s="933">
        <v>5</v>
      </c>
      <c r="G40" s="933">
        <v>0</v>
      </c>
      <c r="H40" s="931">
        <v>186</v>
      </c>
      <c r="I40" s="931">
        <v>164</v>
      </c>
      <c r="J40" s="933">
        <v>108</v>
      </c>
      <c r="K40" s="933">
        <v>1</v>
      </c>
      <c r="L40" s="933">
        <v>55</v>
      </c>
      <c r="M40" s="933">
        <v>0</v>
      </c>
      <c r="N40" s="933">
        <v>0</v>
      </c>
      <c r="O40" s="933">
        <v>0</v>
      </c>
      <c r="P40" s="933">
        <v>0</v>
      </c>
      <c r="Q40" s="933">
        <v>22</v>
      </c>
      <c r="R40" s="931">
        <v>77</v>
      </c>
      <c r="S40" s="932">
        <f t="shared" si="2"/>
        <v>0.6646341463414634</v>
      </c>
      <c r="T40" s="924"/>
      <c r="U40" s="891">
        <f t="shared" si="3"/>
        <v>164</v>
      </c>
      <c r="V40" s="891">
        <f t="shared" si="4"/>
        <v>186</v>
      </c>
      <c r="W40" s="891">
        <f t="shared" si="5"/>
        <v>0</v>
      </c>
      <c r="X40" s="891">
        <f t="shared" si="6"/>
        <v>77</v>
      </c>
      <c r="Y40" s="891">
        <f t="shared" si="7"/>
        <v>0</v>
      </c>
      <c r="Z40" s="891">
        <f t="shared" si="8"/>
        <v>0</v>
      </c>
    </row>
    <row r="41" spans="1:26" ht="21" customHeight="1">
      <c r="A41" s="800" t="s">
        <v>175</v>
      </c>
      <c r="B41" s="947" t="s">
        <v>749</v>
      </c>
      <c r="C41" s="931">
        <v>181</v>
      </c>
      <c r="D41" s="933">
        <v>74</v>
      </c>
      <c r="E41" s="933">
        <v>107</v>
      </c>
      <c r="F41" s="933">
        <v>2</v>
      </c>
      <c r="G41" s="933">
        <v>0</v>
      </c>
      <c r="H41" s="931">
        <v>179</v>
      </c>
      <c r="I41" s="931">
        <v>136</v>
      </c>
      <c r="J41" s="933">
        <v>89</v>
      </c>
      <c r="K41" s="933">
        <v>0</v>
      </c>
      <c r="L41" s="933">
        <v>47</v>
      </c>
      <c r="M41" s="933">
        <v>0</v>
      </c>
      <c r="N41" s="933">
        <v>0</v>
      </c>
      <c r="O41" s="933">
        <v>0</v>
      </c>
      <c r="P41" s="933">
        <v>0</v>
      </c>
      <c r="Q41" s="933">
        <v>43</v>
      </c>
      <c r="R41" s="931">
        <v>90</v>
      </c>
      <c r="S41" s="932">
        <f t="shared" si="2"/>
        <v>0.6544117647058824</v>
      </c>
      <c r="T41" s="924"/>
      <c r="U41" s="891">
        <f t="shared" si="3"/>
        <v>136</v>
      </c>
      <c r="V41" s="891">
        <f t="shared" si="4"/>
        <v>179</v>
      </c>
      <c r="W41" s="891">
        <f t="shared" si="5"/>
        <v>0</v>
      </c>
      <c r="X41" s="891">
        <f t="shared" si="6"/>
        <v>90</v>
      </c>
      <c r="Y41" s="891">
        <f t="shared" si="7"/>
        <v>0</v>
      </c>
      <c r="Z41" s="891">
        <f t="shared" si="8"/>
        <v>0</v>
      </c>
    </row>
    <row r="42" spans="1:26" ht="21" customHeight="1">
      <c r="A42" s="802">
        <v>5</v>
      </c>
      <c r="B42" s="802" t="s">
        <v>711</v>
      </c>
      <c r="C42" s="914">
        <f>C43+C44</f>
        <v>377</v>
      </c>
      <c r="D42" s="914">
        <f aca="true" t="shared" si="14" ref="D42:R42">D43+D44</f>
        <v>122</v>
      </c>
      <c r="E42" s="914">
        <f t="shared" si="14"/>
        <v>255</v>
      </c>
      <c r="F42" s="914">
        <f t="shared" si="14"/>
        <v>12</v>
      </c>
      <c r="G42" s="914">
        <f t="shared" si="14"/>
        <v>2</v>
      </c>
      <c r="H42" s="914">
        <f t="shared" si="14"/>
        <v>365</v>
      </c>
      <c r="I42" s="914">
        <f t="shared" si="14"/>
        <v>324</v>
      </c>
      <c r="J42" s="914">
        <f t="shared" si="14"/>
        <v>197</v>
      </c>
      <c r="K42" s="914">
        <f t="shared" si="14"/>
        <v>9</v>
      </c>
      <c r="L42" s="914">
        <f t="shared" si="14"/>
        <v>118</v>
      </c>
      <c r="M42" s="914">
        <f t="shared" si="14"/>
        <v>0</v>
      </c>
      <c r="N42" s="914">
        <f t="shared" si="14"/>
        <v>0</v>
      </c>
      <c r="O42" s="914">
        <f t="shared" si="14"/>
        <v>0</v>
      </c>
      <c r="P42" s="914">
        <f t="shared" si="14"/>
        <v>0</v>
      </c>
      <c r="Q42" s="914">
        <f t="shared" si="14"/>
        <v>41</v>
      </c>
      <c r="R42" s="914">
        <f t="shared" si="14"/>
        <v>159</v>
      </c>
      <c r="S42" s="932">
        <f t="shared" si="2"/>
        <v>0.6358024691358025</v>
      </c>
      <c r="T42" s="924"/>
      <c r="U42" s="891">
        <f t="shared" si="3"/>
        <v>324</v>
      </c>
      <c r="V42" s="891">
        <f t="shared" si="4"/>
        <v>365</v>
      </c>
      <c r="W42" s="891">
        <f t="shared" si="5"/>
        <v>0</v>
      </c>
      <c r="X42" s="891">
        <f t="shared" si="6"/>
        <v>159</v>
      </c>
      <c r="Y42" s="891">
        <f t="shared" si="7"/>
        <v>0</v>
      </c>
      <c r="Z42" s="891">
        <f t="shared" si="8"/>
        <v>0</v>
      </c>
    </row>
    <row r="43" spans="1:26" ht="21" customHeight="1">
      <c r="A43" s="800" t="s">
        <v>177</v>
      </c>
      <c r="B43" s="801" t="s">
        <v>743</v>
      </c>
      <c r="C43" s="931">
        <v>172</v>
      </c>
      <c r="D43" s="933">
        <v>38</v>
      </c>
      <c r="E43" s="933">
        <v>134</v>
      </c>
      <c r="F43" s="933">
        <v>8</v>
      </c>
      <c r="G43" s="933">
        <v>2</v>
      </c>
      <c r="H43" s="931">
        <v>164</v>
      </c>
      <c r="I43" s="931">
        <v>149</v>
      </c>
      <c r="J43" s="933">
        <v>107</v>
      </c>
      <c r="K43" s="933">
        <v>9</v>
      </c>
      <c r="L43" s="933">
        <v>33</v>
      </c>
      <c r="M43" s="933">
        <v>0</v>
      </c>
      <c r="N43" s="933">
        <v>0</v>
      </c>
      <c r="O43" s="933">
        <v>0</v>
      </c>
      <c r="P43" s="933">
        <v>0</v>
      </c>
      <c r="Q43" s="933">
        <v>15</v>
      </c>
      <c r="R43" s="931">
        <v>48</v>
      </c>
      <c r="S43" s="932">
        <f t="shared" si="2"/>
        <v>0.7785234899328859</v>
      </c>
      <c r="T43" s="924"/>
      <c r="U43" s="891">
        <f t="shared" si="3"/>
        <v>149</v>
      </c>
      <c r="V43" s="891">
        <f t="shared" si="4"/>
        <v>164</v>
      </c>
      <c r="W43" s="891">
        <f t="shared" si="5"/>
        <v>0</v>
      </c>
      <c r="X43" s="891">
        <f t="shared" si="6"/>
        <v>48</v>
      </c>
      <c r="Y43" s="891">
        <f t="shared" si="7"/>
        <v>0</v>
      </c>
      <c r="Z43" s="891">
        <f t="shared" si="8"/>
        <v>0</v>
      </c>
    </row>
    <row r="44" spans="1:26" ht="21" customHeight="1">
      <c r="A44" s="800" t="s">
        <v>178</v>
      </c>
      <c r="B44" s="799" t="s">
        <v>717</v>
      </c>
      <c r="C44" s="931">
        <v>205</v>
      </c>
      <c r="D44" s="933">
        <v>84</v>
      </c>
      <c r="E44" s="933">
        <v>121</v>
      </c>
      <c r="F44" s="933">
        <v>4</v>
      </c>
      <c r="G44" s="933">
        <v>0</v>
      </c>
      <c r="H44" s="931">
        <v>201</v>
      </c>
      <c r="I44" s="931">
        <v>175</v>
      </c>
      <c r="J44" s="933">
        <v>90</v>
      </c>
      <c r="K44" s="933">
        <v>0</v>
      </c>
      <c r="L44" s="933">
        <v>85</v>
      </c>
      <c r="M44" s="933">
        <v>0</v>
      </c>
      <c r="N44" s="933">
        <v>0</v>
      </c>
      <c r="O44" s="933">
        <v>0</v>
      </c>
      <c r="P44" s="933">
        <v>0</v>
      </c>
      <c r="Q44" s="933">
        <v>26</v>
      </c>
      <c r="R44" s="931">
        <v>111</v>
      </c>
      <c r="S44" s="932">
        <f t="shared" si="2"/>
        <v>0.5142857142857142</v>
      </c>
      <c r="T44" s="924"/>
      <c r="U44" s="891">
        <f t="shared" si="3"/>
        <v>175</v>
      </c>
      <c r="V44" s="891">
        <f t="shared" si="4"/>
        <v>201</v>
      </c>
      <c r="W44" s="891">
        <f t="shared" si="5"/>
        <v>0</v>
      </c>
      <c r="X44" s="891">
        <f t="shared" si="6"/>
        <v>111</v>
      </c>
      <c r="Y44" s="891">
        <f t="shared" si="7"/>
        <v>0</v>
      </c>
      <c r="Z44" s="891">
        <f t="shared" si="8"/>
        <v>0</v>
      </c>
    </row>
    <row r="45" spans="1:26" ht="21" customHeight="1">
      <c r="A45" s="802">
        <v>6</v>
      </c>
      <c r="B45" s="802" t="s">
        <v>713</v>
      </c>
      <c r="C45" s="914">
        <f>C46+C47</f>
        <v>384</v>
      </c>
      <c r="D45" s="914">
        <f aca="true" t="shared" si="15" ref="D45:R45">D46+D47</f>
        <v>111</v>
      </c>
      <c r="E45" s="914">
        <f t="shared" si="15"/>
        <v>273</v>
      </c>
      <c r="F45" s="914">
        <f t="shared" si="15"/>
        <v>6</v>
      </c>
      <c r="G45" s="914">
        <f t="shared" si="15"/>
        <v>0</v>
      </c>
      <c r="H45" s="914">
        <f t="shared" si="15"/>
        <v>378</v>
      </c>
      <c r="I45" s="914">
        <f t="shared" si="15"/>
        <v>347</v>
      </c>
      <c r="J45" s="914">
        <f t="shared" si="15"/>
        <v>222</v>
      </c>
      <c r="K45" s="914">
        <f t="shared" si="15"/>
        <v>4</v>
      </c>
      <c r="L45" s="914">
        <f t="shared" si="15"/>
        <v>121</v>
      </c>
      <c r="M45" s="914">
        <f t="shared" si="15"/>
        <v>0</v>
      </c>
      <c r="N45" s="914">
        <f t="shared" si="15"/>
        <v>0</v>
      </c>
      <c r="O45" s="914">
        <f t="shared" si="15"/>
        <v>0</v>
      </c>
      <c r="P45" s="914">
        <f t="shared" si="15"/>
        <v>0</v>
      </c>
      <c r="Q45" s="914">
        <f t="shared" si="15"/>
        <v>31</v>
      </c>
      <c r="R45" s="914">
        <f t="shared" si="15"/>
        <v>152</v>
      </c>
      <c r="S45" s="932">
        <f t="shared" si="2"/>
        <v>0.6512968299711815</v>
      </c>
      <c r="T45" s="924"/>
      <c r="U45" s="891">
        <f t="shared" si="3"/>
        <v>347</v>
      </c>
      <c r="V45" s="891">
        <f t="shared" si="4"/>
        <v>378</v>
      </c>
      <c r="W45" s="891">
        <f t="shared" si="5"/>
        <v>0</v>
      </c>
      <c r="X45" s="891">
        <f t="shared" si="6"/>
        <v>152</v>
      </c>
      <c r="Y45" s="891">
        <f t="shared" si="7"/>
        <v>0</v>
      </c>
      <c r="Z45" s="891">
        <f t="shared" si="8"/>
        <v>0</v>
      </c>
    </row>
    <row r="46" spans="1:26" ht="21" customHeight="1">
      <c r="A46" s="800" t="s">
        <v>714</v>
      </c>
      <c r="B46" s="801" t="s">
        <v>715</v>
      </c>
      <c r="C46" s="931">
        <v>177</v>
      </c>
      <c r="D46" s="933">
        <v>69</v>
      </c>
      <c r="E46" s="933">
        <v>108</v>
      </c>
      <c r="F46" s="933">
        <v>2</v>
      </c>
      <c r="G46" s="933">
        <v>0</v>
      </c>
      <c r="H46" s="931">
        <v>175</v>
      </c>
      <c r="I46" s="931">
        <v>156</v>
      </c>
      <c r="J46" s="933">
        <v>86</v>
      </c>
      <c r="K46" s="933">
        <v>2</v>
      </c>
      <c r="L46" s="933">
        <v>68</v>
      </c>
      <c r="M46" s="933">
        <v>0</v>
      </c>
      <c r="N46" s="933">
        <v>0</v>
      </c>
      <c r="O46" s="933">
        <v>0</v>
      </c>
      <c r="P46" s="933">
        <v>0</v>
      </c>
      <c r="Q46" s="933">
        <v>19</v>
      </c>
      <c r="R46" s="931">
        <v>87</v>
      </c>
      <c r="S46" s="932">
        <f t="shared" si="2"/>
        <v>0.5641025641025641</v>
      </c>
      <c r="T46" s="924"/>
      <c r="U46" s="891">
        <f t="shared" si="3"/>
        <v>156</v>
      </c>
      <c r="V46" s="891">
        <f t="shared" si="4"/>
        <v>175</v>
      </c>
      <c r="W46" s="891">
        <f t="shared" si="5"/>
        <v>0</v>
      </c>
      <c r="X46" s="891">
        <f t="shared" si="6"/>
        <v>87</v>
      </c>
      <c r="Y46" s="891">
        <f t="shared" si="7"/>
        <v>0</v>
      </c>
      <c r="Z46" s="891">
        <f t="shared" si="8"/>
        <v>0</v>
      </c>
    </row>
    <row r="47" spans="1:26" ht="21" customHeight="1">
      <c r="A47" s="800" t="s">
        <v>716</v>
      </c>
      <c r="B47" s="801" t="s">
        <v>744</v>
      </c>
      <c r="C47" s="931">
        <v>207</v>
      </c>
      <c r="D47" s="933">
        <v>42</v>
      </c>
      <c r="E47" s="933">
        <v>165</v>
      </c>
      <c r="F47" s="933">
        <v>4</v>
      </c>
      <c r="G47" s="933">
        <v>0</v>
      </c>
      <c r="H47" s="931">
        <v>203</v>
      </c>
      <c r="I47" s="931">
        <v>191</v>
      </c>
      <c r="J47" s="933">
        <v>136</v>
      </c>
      <c r="K47" s="933">
        <v>2</v>
      </c>
      <c r="L47" s="933">
        <v>53</v>
      </c>
      <c r="M47" s="933">
        <v>0</v>
      </c>
      <c r="N47" s="933">
        <v>0</v>
      </c>
      <c r="O47" s="933">
        <v>0</v>
      </c>
      <c r="P47" s="933">
        <v>0</v>
      </c>
      <c r="Q47" s="933">
        <v>12</v>
      </c>
      <c r="R47" s="931">
        <v>65</v>
      </c>
      <c r="S47" s="932">
        <f t="shared" si="2"/>
        <v>0.7225130890052356</v>
      </c>
      <c r="T47" s="924"/>
      <c r="U47" s="891">
        <f t="shared" si="3"/>
        <v>191</v>
      </c>
      <c r="V47" s="891">
        <f t="shared" si="4"/>
        <v>203</v>
      </c>
      <c r="W47" s="891">
        <f t="shared" si="5"/>
        <v>0</v>
      </c>
      <c r="X47" s="891">
        <f t="shared" si="6"/>
        <v>65</v>
      </c>
      <c r="Y47" s="891">
        <f t="shared" si="7"/>
        <v>0</v>
      </c>
      <c r="Z47" s="891">
        <f t="shared" si="8"/>
        <v>0</v>
      </c>
    </row>
    <row r="48" spans="1:26" s="915" customFormat="1" ht="21" customHeight="1">
      <c r="A48" s="911">
        <v>7</v>
      </c>
      <c r="B48" s="911" t="s">
        <v>718</v>
      </c>
      <c r="C48" s="914">
        <f>C49+C50+C51+C52</f>
        <v>526</v>
      </c>
      <c r="D48" s="914">
        <f aca="true" t="shared" si="16" ref="D48:R48">D49+D50+D51+D52</f>
        <v>252</v>
      </c>
      <c r="E48" s="914">
        <f t="shared" si="16"/>
        <v>274</v>
      </c>
      <c r="F48" s="914">
        <f t="shared" si="16"/>
        <v>4</v>
      </c>
      <c r="G48" s="914">
        <f t="shared" si="16"/>
        <v>0</v>
      </c>
      <c r="H48" s="914">
        <f t="shared" si="16"/>
        <v>522</v>
      </c>
      <c r="I48" s="914">
        <f t="shared" si="16"/>
        <v>424</v>
      </c>
      <c r="J48" s="914">
        <f t="shared" si="16"/>
        <v>230</v>
      </c>
      <c r="K48" s="914">
        <f t="shared" si="16"/>
        <v>27</v>
      </c>
      <c r="L48" s="914">
        <f t="shared" si="16"/>
        <v>167</v>
      </c>
      <c r="M48" s="914">
        <f t="shared" si="16"/>
        <v>0</v>
      </c>
      <c r="N48" s="914">
        <f t="shared" si="16"/>
        <v>0</v>
      </c>
      <c r="O48" s="914">
        <f t="shared" si="16"/>
        <v>0</v>
      </c>
      <c r="P48" s="914">
        <f t="shared" si="16"/>
        <v>0</v>
      </c>
      <c r="Q48" s="914">
        <f t="shared" si="16"/>
        <v>98</v>
      </c>
      <c r="R48" s="914">
        <f t="shared" si="16"/>
        <v>265</v>
      </c>
      <c r="S48" s="932">
        <f t="shared" si="2"/>
        <v>0.6061320754716981</v>
      </c>
      <c r="T48" s="924"/>
      <c r="U48" s="891">
        <f t="shared" si="3"/>
        <v>424</v>
      </c>
      <c r="V48" s="891">
        <f t="shared" si="4"/>
        <v>522</v>
      </c>
      <c r="W48" s="891">
        <f t="shared" si="5"/>
        <v>0</v>
      </c>
      <c r="X48" s="891">
        <f t="shared" si="6"/>
        <v>265</v>
      </c>
      <c r="Y48" s="891">
        <f t="shared" si="7"/>
        <v>0</v>
      </c>
      <c r="Z48" s="891">
        <f t="shared" si="8"/>
        <v>0</v>
      </c>
    </row>
    <row r="49" spans="1:26" ht="21" customHeight="1">
      <c r="A49" s="800" t="s">
        <v>719</v>
      </c>
      <c r="B49" s="801" t="s">
        <v>734</v>
      </c>
      <c r="C49" s="931">
        <v>8</v>
      </c>
      <c r="D49" s="933">
        <v>1</v>
      </c>
      <c r="E49" s="933">
        <v>7</v>
      </c>
      <c r="F49" s="933">
        <v>0</v>
      </c>
      <c r="G49" s="933">
        <v>0</v>
      </c>
      <c r="H49" s="931">
        <v>8</v>
      </c>
      <c r="I49" s="931">
        <v>8</v>
      </c>
      <c r="J49" s="933">
        <v>4</v>
      </c>
      <c r="K49" s="933">
        <v>0</v>
      </c>
      <c r="L49" s="933">
        <v>4</v>
      </c>
      <c r="M49" s="933">
        <v>0</v>
      </c>
      <c r="N49" s="933">
        <v>0</v>
      </c>
      <c r="O49" s="933">
        <v>0</v>
      </c>
      <c r="P49" s="933">
        <v>0</v>
      </c>
      <c r="Q49" s="933">
        <v>0</v>
      </c>
      <c r="R49" s="931">
        <v>4</v>
      </c>
      <c r="S49" s="932">
        <f t="shared" si="2"/>
        <v>0.5</v>
      </c>
      <c r="T49" s="924"/>
      <c r="U49" s="891">
        <f t="shared" si="3"/>
        <v>8</v>
      </c>
      <c r="V49" s="891">
        <f t="shared" si="4"/>
        <v>8</v>
      </c>
      <c r="W49" s="891">
        <f t="shared" si="5"/>
        <v>0</v>
      </c>
      <c r="X49" s="891">
        <f t="shared" si="6"/>
        <v>4</v>
      </c>
      <c r="Y49" s="891">
        <f t="shared" si="7"/>
        <v>0</v>
      </c>
      <c r="Z49" s="891">
        <f aca="true" t="shared" si="17" ref="Z49:Z55">C49-F49-H49</f>
        <v>0</v>
      </c>
    </row>
    <row r="50" spans="1:26" ht="21" customHeight="1">
      <c r="A50" s="800" t="s">
        <v>721</v>
      </c>
      <c r="B50" s="801" t="s">
        <v>712</v>
      </c>
      <c r="C50" s="931">
        <v>143</v>
      </c>
      <c r="D50" s="933">
        <v>79</v>
      </c>
      <c r="E50" s="933">
        <v>64</v>
      </c>
      <c r="F50" s="933">
        <v>2</v>
      </c>
      <c r="G50" s="933">
        <v>0</v>
      </c>
      <c r="H50" s="931">
        <v>141</v>
      </c>
      <c r="I50" s="931">
        <v>104</v>
      </c>
      <c r="J50" s="933">
        <v>64</v>
      </c>
      <c r="K50" s="933">
        <v>8</v>
      </c>
      <c r="L50" s="933">
        <v>32</v>
      </c>
      <c r="M50" s="933">
        <v>0</v>
      </c>
      <c r="N50" s="933">
        <v>0</v>
      </c>
      <c r="O50" s="933">
        <v>0</v>
      </c>
      <c r="P50" s="933">
        <v>0</v>
      </c>
      <c r="Q50" s="933">
        <v>37</v>
      </c>
      <c r="R50" s="931">
        <v>69</v>
      </c>
      <c r="S50" s="932">
        <f t="shared" si="2"/>
        <v>0.6923076923076923</v>
      </c>
      <c r="T50" s="924"/>
      <c r="U50" s="891">
        <f t="shared" si="3"/>
        <v>104</v>
      </c>
      <c r="V50" s="891">
        <f t="shared" si="4"/>
        <v>141</v>
      </c>
      <c r="W50" s="891">
        <f t="shared" si="5"/>
        <v>0</v>
      </c>
      <c r="X50" s="891">
        <f t="shared" si="6"/>
        <v>69</v>
      </c>
      <c r="Y50" s="891">
        <f t="shared" si="7"/>
        <v>0</v>
      </c>
      <c r="Z50" s="891">
        <f t="shared" si="17"/>
        <v>0</v>
      </c>
    </row>
    <row r="51" spans="1:26" ht="21" customHeight="1">
      <c r="A51" s="800" t="s">
        <v>723</v>
      </c>
      <c r="B51" s="801" t="s">
        <v>722</v>
      </c>
      <c r="C51" s="931">
        <v>148</v>
      </c>
      <c r="D51" s="933">
        <v>72</v>
      </c>
      <c r="E51" s="933">
        <v>76</v>
      </c>
      <c r="F51" s="933">
        <v>2</v>
      </c>
      <c r="G51" s="933">
        <v>0</v>
      </c>
      <c r="H51" s="931">
        <v>146</v>
      </c>
      <c r="I51" s="931">
        <v>123</v>
      </c>
      <c r="J51" s="933">
        <v>71</v>
      </c>
      <c r="K51" s="933">
        <v>11</v>
      </c>
      <c r="L51" s="933">
        <v>41</v>
      </c>
      <c r="M51" s="933">
        <v>0</v>
      </c>
      <c r="N51" s="933">
        <v>0</v>
      </c>
      <c r="O51" s="933">
        <v>0</v>
      </c>
      <c r="P51" s="933">
        <v>0</v>
      </c>
      <c r="Q51" s="933">
        <v>23</v>
      </c>
      <c r="R51" s="931">
        <v>64</v>
      </c>
      <c r="S51" s="932">
        <f t="shared" si="2"/>
        <v>0.6666666666666666</v>
      </c>
      <c r="T51" s="924"/>
      <c r="U51" s="891">
        <f t="shared" si="3"/>
        <v>123</v>
      </c>
      <c r="V51" s="891">
        <f t="shared" si="4"/>
        <v>146</v>
      </c>
      <c r="W51" s="891">
        <f t="shared" si="5"/>
        <v>0</v>
      </c>
      <c r="X51" s="891">
        <f t="shared" si="6"/>
        <v>64</v>
      </c>
      <c r="Y51" s="891">
        <f t="shared" si="7"/>
        <v>0</v>
      </c>
      <c r="Z51" s="891">
        <f t="shared" si="17"/>
        <v>0</v>
      </c>
    </row>
    <row r="52" spans="1:26" ht="21" customHeight="1">
      <c r="A52" s="800">
        <v>7.4</v>
      </c>
      <c r="B52" s="801" t="s">
        <v>724</v>
      </c>
      <c r="C52" s="931">
        <v>227</v>
      </c>
      <c r="D52" s="933">
        <v>100</v>
      </c>
      <c r="E52" s="933">
        <v>127</v>
      </c>
      <c r="F52" s="933">
        <v>0</v>
      </c>
      <c r="G52" s="933">
        <v>0</v>
      </c>
      <c r="H52" s="931">
        <v>227</v>
      </c>
      <c r="I52" s="931">
        <v>189</v>
      </c>
      <c r="J52" s="933">
        <v>91</v>
      </c>
      <c r="K52" s="933">
        <v>8</v>
      </c>
      <c r="L52" s="933">
        <v>90</v>
      </c>
      <c r="M52" s="933">
        <v>0</v>
      </c>
      <c r="N52" s="933">
        <v>0</v>
      </c>
      <c r="O52" s="933">
        <v>0</v>
      </c>
      <c r="P52" s="933">
        <v>0</v>
      </c>
      <c r="Q52" s="933">
        <v>38</v>
      </c>
      <c r="R52" s="931">
        <v>128</v>
      </c>
      <c r="S52" s="932">
        <f t="shared" si="2"/>
        <v>0.5238095238095238</v>
      </c>
      <c r="T52" s="924"/>
      <c r="U52" s="891">
        <f t="shared" si="3"/>
        <v>189</v>
      </c>
      <c r="V52" s="891">
        <f t="shared" si="4"/>
        <v>227</v>
      </c>
      <c r="W52" s="891">
        <f t="shared" si="5"/>
        <v>0</v>
      </c>
      <c r="X52" s="891">
        <f t="shared" si="6"/>
        <v>128</v>
      </c>
      <c r="Y52" s="891">
        <f t="shared" si="7"/>
        <v>0</v>
      </c>
      <c r="Z52" s="891">
        <f t="shared" si="17"/>
        <v>0</v>
      </c>
    </row>
    <row r="53" spans="1:26" ht="21" customHeight="1">
      <c r="A53" s="802">
        <v>8</v>
      </c>
      <c r="B53" s="802" t="s">
        <v>725</v>
      </c>
      <c r="C53" s="914">
        <f>C54+C55</f>
        <v>704</v>
      </c>
      <c r="D53" s="914">
        <f aca="true" t="shared" si="18" ref="D53:R53">D54+D55</f>
        <v>282</v>
      </c>
      <c r="E53" s="914">
        <f t="shared" si="18"/>
        <v>422</v>
      </c>
      <c r="F53" s="914">
        <f t="shared" si="18"/>
        <v>0</v>
      </c>
      <c r="G53" s="914">
        <f t="shared" si="18"/>
        <v>0</v>
      </c>
      <c r="H53" s="914">
        <f t="shared" si="18"/>
        <v>704</v>
      </c>
      <c r="I53" s="914">
        <f t="shared" si="18"/>
        <v>590</v>
      </c>
      <c r="J53" s="914">
        <f t="shared" si="18"/>
        <v>378</v>
      </c>
      <c r="K53" s="914">
        <f t="shared" si="18"/>
        <v>37</v>
      </c>
      <c r="L53" s="914">
        <f t="shared" si="18"/>
        <v>173</v>
      </c>
      <c r="M53" s="914">
        <f t="shared" si="18"/>
        <v>2</v>
      </c>
      <c r="N53" s="914">
        <f t="shared" si="18"/>
        <v>0</v>
      </c>
      <c r="O53" s="914">
        <f t="shared" si="18"/>
        <v>0</v>
      </c>
      <c r="P53" s="914">
        <f t="shared" si="18"/>
        <v>0</v>
      </c>
      <c r="Q53" s="914">
        <f t="shared" si="18"/>
        <v>114</v>
      </c>
      <c r="R53" s="914">
        <f t="shared" si="18"/>
        <v>289</v>
      </c>
      <c r="S53" s="932">
        <f t="shared" si="2"/>
        <v>0.7033898305084746</v>
      </c>
      <c r="T53" s="924"/>
      <c r="U53" s="891">
        <f t="shared" si="3"/>
        <v>590</v>
      </c>
      <c r="V53" s="891">
        <f t="shared" si="4"/>
        <v>704</v>
      </c>
      <c r="W53" s="891">
        <f t="shared" si="5"/>
        <v>0</v>
      </c>
      <c r="X53" s="891">
        <f t="shared" si="6"/>
        <v>289</v>
      </c>
      <c r="Y53" s="891">
        <f t="shared" si="7"/>
        <v>0</v>
      </c>
      <c r="Z53" s="891">
        <f t="shared" si="17"/>
        <v>0</v>
      </c>
    </row>
    <row r="54" spans="1:26" ht="21" customHeight="1">
      <c r="A54" s="800" t="s">
        <v>726</v>
      </c>
      <c r="B54" s="801" t="s">
        <v>737</v>
      </c>
      <c r="C54" s="936">
        <v>398</v>
      </c>
      <c r="D54" s="937">
        <v>147</v>
      </c>
      <c r="E54" s="937">
        <v>251</v>
      </c>
      <c r="F54" s="937">
        <v>0</v>
      </c>
      <c r="G54" s="937">
        <v>0</v>
      </c>
      <c r="H54" s="936">
        <v>398</v>
      </c>
      <c r="I54" s="936">
        <v>346</v>
      </c>
      <c r="J54" s="937">
        <v>220</v>
      </c>
      <c r="K54" s="937">
        <v>17</v>
      </c>
      <c r="L54" s="937">
        <v>108</v>
      </c>
      <c r="M54" s="937">
        <v>1</v>
      </c>
      <c r="N54" s="937">
        <v>0</v>
      </c>
      <c r="O54" s="937">
        <v>0</v>
      </c>
      <c r="P54" s="937">
        <v>0</v>
      </c>
      <c r="Q54" s="936">
        <v>52</v>
      </c>
      <c r="R54" s="914">
        <v>161</v>
      </c>
      <c r="S54" s="932">
        <f t="shared" si="2"/>
        <v>0.684971098265896</v>
      </c>
      <c r="T54" s="924"/>
      <c r="U54" s="891">
        <f t="shared" si="3"/>
        <v>346</v>
      </c>
      <c r="V54" s="891">
        <f t="shared" si="4"/>
        <v>398</v>
      </c>
      <c r="W54" s="891">
        <f t="shared" si="5"/>
        <v>0</v>
      </c>
      <c r="X54" s="891">
        <f t="shared" si="6"/>
        <v>161</v>
      </c>
      <c r="Y54" s="891">
        <f t="shared" si="7"/>
        <v>0</v>
      </c>
      <c r="Z54" s="891">
        <f t="shared" si="17"/>
        <v>0</v>
      </c>
    </row>
    <row r="55" spans="1:26" ht="21" customHeight="1">
      <c r="A55" s="800" t="s">
        <v>727</v>
      </c>
      <c r="B55" s="801" t="s">
        <v>728</v>
      </c>
      <c r="C55" s="936">
        <v>306</v>
      </c>
      <c r="D55" s="937">
        <v>135</v>
      </c>
      <c r="E55" s="937">
        <v>171</v>
      </c>
      <c r="F55" s="937">
        <v>0</v>
      </c>
      <c r="G55" s="937">
        <v>0</v>
      </c>
      <c r="H55" s="936">
        <v>306</v>
      </c>
      <c r="I55" s="936">
        <v>244</v>
      </c>
      <c r="J55" s="937">
        <v>158</v>
      </c>
      <c r="K55" s="937">
        <v>20</v>
      </c>
      <c r="L55" s="937">
        <v>65</v>
      </c>
      <c r="M55" s="937">
        <v>1</v>
      </c>
      <c r="N55" s="937">
        <v>0</v>
      </c>
      <c r="O55" s="937">
        <v>0</v>
      </c>
      <c r="P55" s="937">
        <v>0</v>
      </c>
      <c r="Q55" s="936">
        <v>62</v>
      </c>
      <c r="R55" s="914">
        <v>128</v>
      </c>
      <c r="S55" s="932">
        <f t="shared" si="2"/>
        <v>0.7295081967213115</v>
      </c>
      <c r="T55" s="924"/>
      <c r="U55" s="891">
        <f t="shared" si="3"/>
        <v>244</v>
      </c>
      <c r="V55" s="891">
        <f t="shared" si="4"/>
        <v>306</v>
      </c>
      <c r="W55" s="891">
        <f t="shared" si="5"/>
        <v>0</v>
      </c>
      <c r="X55" s="891">
        <f t="shared" si="6"/>
        <v>128</v>
      </c>
      <c r="Y55" s="891">
        <f t="shared" si="7"/>
        <v>0</v>
      </c>
      <c r="Z55" s="891">
        <f t="shared" si="17"/>
        <v>0</v>
      </c>
    </row>
    <row r="56" spans="1:26" ht="8.25" customHeight="1">
      <c r="A56" s="883"/>
      <c r="B56" s="884"/>
      <c r="C56" s="885"/>
      <c r="D56" s="886"/>
      <c r="E56" s="886"/>
      <c r="F56" s="886"/>
      <c r="G56" s="886"/>
      <c r="H56" s="885"/>
      <c r="I56" s="885"/>
      <c r="J56" s="886"/>
      <c r="K56" s="886"/>
      <c r="L56" s="886"/>
      <c r="M56" s="886"/>
      <c r="N56" s="886"/>
      <c r="O56" s="886"/>
      <c r="P56" s="886"/>
      <c r="Q56" s="885"/>
      <c r="R56" s="887"/>
      <c r="S56" s="888"/>
      <c r="T56" s="888"/>
      <c r="V56" s="891">
        <f t="shared" si="4"/>
        <v>0</v>
      </c>
      <c r="W56" s="891"/>
      <c r="X56" s="891"/>
      <c r="Y56" s="891"/>
      <c r="Z56" s="891"/>
    </row>
    <row r="57" spans="1:18" ht="19.5" customHeight="1">
      <c r="A57" s="1405" t="s">
        <v>738</v>
      </c>
      <c r="B57" s="1405"/>
      <c r="C57" s="1405"/>
      <c r="D57" s="1405"/>
      <c r="E57" s="1405"/>
      <c r="F57" s="1405"/>
      <c r="G57" s="1405"/>
      <c r="H57" s="1405"/>
      <c r="I57" s="1405"/>
      <c r="J57" s="1405"/>
      <c r="K57" s="1405"/>
      <c r="L57" s="1405"/>
      <c r="N57" s="1404" t="str">
        <f>'Thong tin'!B8</f>
        <v>Ninh Bình, ngày 02 tháng 8 năm 2017</v>
      </c>
      <c r="O57" s="1404"/>
      <c r="P57" s="1404"/>
      <c r="Q57" s="1404"/>
      <c r="R57" s="1404"/>
    </row>
    <row r="58" spans="3:18" ht="15">
      <c r="C58" s="1391" t="s">
        <v>4</v>
      </c>
      <c r="D58" s="1391"/>
      <c r="E58" s="1391"/>
      <c r="F58" s="1391"/>
      <c r="N58" s="1403" t="str">
        <f>'Thong tin'!B7</f>
        <v>CỤC TRƯỞNG</v>
      </c>
      <c r="O58" s="1403"/>
      <c r="P58" s="1403"/>
      <c r="Q58" s="1403"/>
      <c r="R58" s="1403"/>
    </row>
    <row r="59" spans="14:18" ht="15">
      <c r="N59" s="889"/>
      <c r="O59" s="889"/>
      <c r="P59" s="889"/>
      <c r="Q59" s="889"/>
      <c r="R59" s="889"/>
    </row>
    <row r="60" spans="14:18" ht="15">
      <c r="N60" s="889"/>
      <c r="O60" s="889"/>
      <c r="P60" s="889"/>
      <c r="Q60" s="889"/>
      <c r="R60" s="889"/>
    </row>
    <row r="61" spans="14:18" ht="15">
      <c r="N61" s="889"/>
      <c r="O61" s="889"/>
      <c r="P61" s="889"/>
      <c r="Q61" s="889"/>
      <c r="R61" s="889"/>
    </row>
    <row r="62" spans="14:18" ht="15">
      <c r="N62" s="889"/>
      <c r="O62" s="889"/>
      <c r="P62" s="889"/>
      <c r="Q62" s="889"/>
      <c r="R62" s="889"/>
    </row>
    <row r="63" spans="3:18" ht="15">
      <c r="C63" s="1403" t="str">
        <f>'Thong tin'!B5</f>
        <v>Nguyễn Thị Thanh Tâm</v>
      </c>
      <c r="D63" s="1403"/>
      <c r="E63" s="1403"/>
      <c r="F63" s="1403"/>
      <c r="N63" s="1403" t="str">
        <f>'Thong tin'!B6</f>
        <v>Phạm Xuân Túy</v>
      </c>
      <c r="O63" s="1403"/>
      <c r="P63" s="1403"/>
      <c r="Q63" s="1403"/>
      <c r="R63" s="1403"/>
    </row>
  </sheetData>
  <sheetProtection/>
  <mergeCells count="32">
    <mergeCell ref="A57:L57"/>
    <mergeCell ref="A8:B11"/>
    <mergeCell ref="C9:C11"/>
    <mergeCell ref="R8:R11"/>
    <mergeCell ref="F8:F11"/>
    <mergeCell ref="D9:E9"/>
    <mergeCell ref="Q9:Q11"/>
    <mergeCell ref="C63:F63"/>
    <mergeCell ref="N57:R57"/>
    <mergeCell ref="N58:R58"/>
    <mergeCell ref="N63:R63"/>
    <mergeCell ref="J10:P10"/>
    <mergeCell ref="H9:H11"/>
    <mergeCell ref="E3:O3"/>
    <mergeCell ref="E4:O4"/>
    <mergeCell ref="H8:Q8"/>
    <mergeCell ref="C8:E8"/>
    <mergeCell ref="E10:E11"/>
    <mergeCell ref="G8:G11"/>
    <mergeCell ref="E5:O5"/>
    <mergeCell ref="I10:I11"/>
    <mergeCell ref="I9:P9"/>
    <mergeCell ref="F2:N2"/>
    <mergeCell ref="C58:F58"/>
    <mergeCell ref="A4:D4"/>
    <mergeCell ref="P4:S4"/>
    <mergeCell ref="S8:S11"/>
    <mergeCell ref="D10:D11"/>
    <mergeCell ref="A12:B12"/>
    <mergeCell ref="A13:B13"/>
    <mergeCell ref="A5:D5"/>
    <mergeCell ref="P6:S6"/>
  </mergeCells>
  <printOptions horizontalCentered="1"/>
  <pageMargins left="0" right="0" top="0" bottom="0" header="0" footer="0"/>
  <pageSetup horizontalDpi="600" verticalDpi="600" orientation="landscape" paperSize="9" scale="82" r:id="rId2"/>
  <headerFooter differentFirst="1" alignWithMargins="0">
    <oddFooter>&amp;C&amp;P</oddFooter>
  </headerFooter>
  <rowBreaks count="1" manualBreakCount="1">
    <brk id="33" max="18" man="1"/>
  </rowBreaks>
  <drawing r:id="rId1"/>
</worksheet>
</file>

<file path=xl/worksheets/sheet23.xml><?xml version="1.0" encoding="utf-8"?>
<worksheet xmlns="http://schemas.openxmlformats.org/spreadsheetml/2006/main" xmlns:r="http://schemas.openxmlformats.org/officeDocument/2006/relationships">
  <sheetPr>
    <tabColor indexed="19"/>
  </sheetPr>
  <dimension ref="A2:AQ62"/>
  <sheetViews>
    <sheetView showZeros="0" view="pageBreakPreview" zoomScale="80" zoomScaleNormal="85" zoomScaleSheetLayoutView="80" workbookViewId="0" topLeftCell="A49">
      <selection activeCell="T12" sqref="T12"/>
    </sheetView>
  </sheetViews>
  <sheetFormatPr defaultColWidth="9.00390625" defaultRowHeight="15.75"/>
  <cols>
    <col min="1" max="1" width="3.50390625" style="425" customWidth="1"/>
    <col min="2" max="2" width="17.375" style="425" customWidth="1"/>
    <col min="3" max="4" width="12.125" style="425" customWidth="1"/>
    <col min="5" max="5" width="11.75390625" style="425" customWidth="1"/>
    <col min="6" max="6" width="11.25390625" style="425" customWidth="1"/>
    <col min="7" max="7" width="11.00390625" style="425" customWidth="1"/>
    <col min="8" max="8" width="11.875" style="425" customWidth="1"/>
    <col min="9" max="9" width="12.125" style="425" customWidth="1"/>
    <col min="10" max="10" width="11.50390625" style="425" customWidth="1"/>
    <col min="11" max="11" width="10.75390625" style="425" customWidth="1"/>
    <col min="12" max="12" width="6.375" style="425" customWidth="1"/>
    <col min="13" max="13" width="11.625" style="425" customWidth="1"/>
    <col min="14" max="14" width="7.875" style="425" customWidth="1"/>
    <col min="15" max="16" width="2.875" style="425" customWidth="1"/>
    <col min="17" max="17" width="10.25390625" style="425" customWidth="1"/>
    <col min="18" max="18" width="10.625" style="425" customWidth="1"/>
    <col min="19" max="19" width="11.375" style="425" customWidth="1"/>
    <col min="20" max="20" width="7.375" style="425" customWidth="1"/>
    <col min="21" max="21" width="6.375" style="425" customWidth="1"/>
    <col min="22" max="28" width="15.375" style="425" customWidth="1"/>
    <col min="29" max="16384" width="9.00390625" style="425" customWidth="1"/>
  </cols>
  <sheetData>
    <row r="2" spans="1:21" s="447" customFormat="1" ht="20.25" customHeight="1">
      <c r="A2" s="511" t="s">
        <v>35</v>
      </c>
      <c r="B2" s="511"/>
      <c r="C2" s="511"/>
      <c r="D2" s="508"/>
      <c r="E2" s="1315" t="s">
        <v>735</v>
      </c>
      <c r="F2" s="1315"/>
      <c r="G2" s="1315"/>
      <c r="H2" s="1315"/>
      <c r="I2" s="1315"/>
      <c r="J2" s="1315"/>
      <c r="K2" s="1315"/>
      <c r="L2" s="1315"/>
      <c r="M2" s="1315"/>
      <c r="N2" s="1315"/>
      <c r="O2" s="1315"/>
      <c r="P2" s="1315"/>
      <c r="Q2" s="567" t="s">
        <v>581</v>
      </c>
      <c r="R2" s="499"/>
      <c r="S2" s="499"/>
      <c r="T2" s="499"/>
      <c r="U2" s="499"/>
    </row>
    <row r="3" spans="1:21" ht="17.25" customHeight="1">
      <c r="A3" s="1423" t="s">
        <v>344</v>
      </c>
      <c r="B3" s="1423"/>
      <c r="C3" s="1423"/>
      <c r="D3" s="1423"/>
      <c r="E3" s="1314" t="s">
        <v>42</v>
      </c>
      <c r="F3" s="1314"/>
      <c r="G3" s="1314"/>
      <c r="H3" s="1314"/>
      <c r="I3" s="1314"/>
      <c r="J3" s="1314"/>
      <c r="K3" s="1314"/>
      <c r="L3" s="1314"/>
      <c r="M3" s="1314"/>
      <c r="N3" s="1314"/>
      <c r="O3" s="1314"/>
      <c r="P3" s="1314"/>
      <c r="Q3" s="1416" t="str">
        <f>'Thong tin'!B4</f>
        <v>CTHADS tỉnh Ninh Bình</v>
      </c>
      <c r="R3" s="1416"/>
      <c r="S3" s="1416"/>
      <c r="T3" s="1416"/>
      <c r="U3" s="920"/>
    </row>
    <row r="4" spans="1:21" s="447" customFormat="1" ht="18" customHeight="1">
      <c r="A4" s="1420" t="s">
        <v>345</v>
      </c>
      <c r="B4" s="1420"/>
      <c r="C4" s="1420"/>
      <c r="D4" s="1420"/>
      <c r="E4" s="1402" t="str">
        <f>'Thong tin'!B3</f>
        <v>10 tháng / năm 2017</v>
      </c>
      <c r="F4" s="1402"/>
      <c r="G4" s="1402"/>
      <c r="H4" s="1402"/>
      <c r="I4" s="1402"/>
      <c r="J4" s="1402"/>
      <c r="K4" s="1402"/>
      <c r="L4" s="1402"/>
      <c r="M4" s="1402"/>
      <c r="N4" s="1402"/>
      <c r="O4" s="1402"/>
      <c r="P4" s="1402"/>
      <c r="Q4" s="567" t="s">
        <v>470</v>
      </c>
      <c r="R4" s="509"/>
      <c r="S4" s="499"/>
      <c r="T4" s="499"/>
      <c r="U4" s="499"/>
    </row>
    <row r="5" spans="1:21" ht="14.25" customHeight="1">
      <c r="A5" s="510" t="s">
        <v>217</v>
      </c>
      <c r="B5" s="471"/>
      <c r="C5" s="471"/>
      <c r="D5" s="471"/>
      <c r="E5" s="471"/>
      <c r="F5" s="471"/>
      <c r="G5" s="471"/>
      <c r="H5" s="471"/>
      <c r="I5" s="471"/>
      <c r="J5" s="471"/>
      <c r="K5" s="471"/>
      <c r="L5" s="471"/>
      <c r="M5" s="471"/>
      <c r="N5" s="471"/>
      <c r="O5" s="513"/>
      <c r="P5" s="513"/>
      <c r="Q5" s="1417" t="s">
        <v>412</v>
      </c>
      <c r="R5" s="1417"/>
      <c r="S5" s="1417"/>
      <c r="T5" s="1417"/>
      <c r="U5" s="921"/>
    </row>
    <row r="6" spans="1:21" s="447" customFormat="1" ht="21.75" customHeight="1" thickBot="1">
      <c r="A6" s="425"/>
      <c r="B6" s="24"/>
      <c r="C6" s="24"/>
      <c r="D6" s="425"/>
      <c r="E6" s="425"/>
      <c r="F6" s="425"/>
      <c r="G6" s="425"/>
      <c r="H6" s="425"/>
      <c r="I6" s="425"/>
      <c r="J6" s="425"/>
      <c r="K6" s="425"/>
      <c r="L6" s="425"/>
      <c r="M6" s="425"/>
      <c r="N6" s="425"/>
      <c r="O6" s="425"/>
      <c r="P6" s="425"/>
      <c r="Q6" s="1425" t="s">
        <v>582</v>
      </c>
      <c r="R6" s="1425"/>
      <c r="S6" s="1425"/>
      <c r="T6" s="1425"/>
      <c r="U6" s="925"/>
    </row>
    <row r="7" spans="1:43" s="447" customFormat="1" ht="18.75" customHeight="1" thickTop="1">
      <c r="A7" s="1409" t="s">
        <v>72</v>
      </c>
      <c r="B7" s="1410"/>
      <c r="C7" s="1418" t="s">
        <v>218</v>
      </c>
      <c r="D7" s="1418"/>
      <c r="E7" s="1418"/>
      <c r="F7" s="1419" t="s">
        <v>134</v>
      </c>
      <c r="G7" s="1419" t="s">
        <v>219</v>
      </c>
      <c r="H7" s="1424" t="s">
        <v>137</v>
      </c>
      <c r="I7" s="1424"/>
      <c r="J7" s="1424"/>
      <c r="K7" s="1424"/>
      <c r="L7" s="1424"/>
      <c r="M7" s="1424"/>
      <c r="N7" s="1424"/>
      <c r="O7" s="1424"/>
      <c r="P7" s="1424"/>
      <c r="Q7" s="1424"/>
      <c r="R7" s="1424"/>
      <c r="S7" s="1418" t="s">
        <v>354</v>
      </c>
      <c r="T7" s="1421" t="s">
        <v>580</v>
      </c>
      <c r="U7" s="926"/>
      <c r="V7" s="453"/>
      <c r="W7" s="453"/>
      <c r="X7" s="453"/>
      <c r="Y7" s="453"/>
      <c r="Z7" s="453"/>
      <c r="AA7" s="453"/>
      <c r="AB7" s="453"/>
      <c r="AC7" s="453"/>
      <c r="AD7" s="453"/>
      <c r="AE7" s="453"/>
      <c r="AF7" s="453"/>
      <c r="AG7" s="453"/>
      <c r="AH7" s="453"/>
      <c r="AI7" s="453"/>
      <c r="AJ7" s="453"/>
      <c r="AK7" s="453"/>
      <c r="AL7" s="453"/>
      <c r="AM7" s="453"/>
      <c r="AN7" s="453"/>
      <c r="AO7" s="453"/>
      <c r="AP7" s="453"/>
      <c r="AQ7" s="453"/>
    </row>
    <row r="8" spans="1:43" s="514" customFormat="1" ht="21" customHeight="1">
      <c r="A8" s="1411"/>
      <c r="B8" s="1344"/>
      <c r="C8" s="1398" t="s">
        <v>51</v>
      </c>
      <c r="D8" s="1412" t="s">
        <v>7</v>
      </c>
      <c r="E8" s="1412"/>
      <c r="F8" s="1413"/>
      <c r="G8" s="1413"/>
      <c r="H8" s="1413" t="s">
        <v>137</v>
      </c>
      <c r="I8" s="1398" t="s">
        <v>138</v>
      </c>
      <c r="J8" s="1398"/>
      <c r="K8" s="1398"/>
      <c r="L8" s="1398"/>
      <c r="M8" s="1398"/>
      <c r="N8" s="1398"/>
      <c r="O8" s="1398"/>
      <c r="P8" s="1398"/>
      <c r="Q8" s="1398"/>
      <c r="R8" s="1413" t="s">
        <v>220</v>
      </c>
      <c r="S8" s="1398"/>
      <c r="T8" s="1422"/>
      <c r="U8" s="926"/>
      <c r="V8" s="499"/>
      <c r="W8" s="499"/>
      <c r="X8" s="499"/>
      <c r="Y8" s="499"/>
      <c r="Z8" s="499"/>
      <c r="AA8" s="499"/>
      <c r="AB8" s="499"/>
      <c r="AC8" s="499"/>
      <c r="AD8" s="499"/>
      <c r="AE8" s="499"/>
      <c r="AF8" s="499"/>
      <c r="AG8" s="499"/>
      <c r="AH8" s="499"/>
      <c r="AI8" s="499"/>
      <c r="AJ8" s="499"/>
      <c r="AK8" s="499"/>
      <c r="AL8" s="499"/>
      <c r="AM8" s="499"/>
      <c r="AN8" s="499"/>
      <c r="AO8" s="499"/>
      <c r="AP8" s="499"/>
      <c r="AQ8" s="499"/>
    </row>
    <row r="9" spans="1:43" s="447" customFormat="1" ht="21.75" customHeight="1">
      <c r="A9" s="1411"/>
      <c r="B9" s="1344"/>
      <c r="C9" s="1398"/>
      <c r="D9" s="1412" t="s">
        <v>221</v>
      </c>
      <c r="E9" s="1412" t="s">
        <v>222</v>
      </c>
      <c r="F9" s="1413"/>
      <c r="G9" s="1413"/>
      <c r="H9" s="1413"/>
      <c r="I9" s="1413" t="s">
        <v>579</v>
      </c>
      <c r="J9" s="1412" t="s">
        <v>7</v>
      </c>
      <c r="K9" s="1412"/>
      <c r="L9" s="1412"/>
      <c r="M9" s="1412"/>
      <c r="N9" s="1412"/>
      <c r="O9" s="1412"/>
      <c r="P9" s="1412"/>
      <c r="Q9" s="1412"/>
      <c r="R9" s="1413"/>
      <c r="S9" s="1398"/>
      <c r="T9" s="1422"/>
      <c r="U9" s="926"/>
      <c r="V9" s="453"/>
      <c r="W9" s="453"/>
      <c r="X9" s="453"/>
      <c r="Y9" s="453"/>
      <c r="Z9" s="453"/>
      <c r="AA9" s="453"/>
      <c r="AB9" s="453"/>
      <c r="AC9" s="453"/>
      <c r="AD9" s="453"/>
      <c r="AE9" s="453"/>
      <c r="AF9" s="453"/>
      <c r="AG9" s="453"/>
      <c r="AH9" s="453"/>
      <c r="AI9" s="453"/>
      <c r="AJ9" s="453"/>
      <c r="AK9" s="453"/>
      <c r="AL9" s="453"/>
      <c r="AM9" s="453"/>
      <c r="AN9" s="453"/>
      <c r="AO9" s="453"/>
      <c r="AP9" s="453"/>
      <c r="AQ9" s="453"/>
    </row>
    <row r="10" spans="1:43" s="447" customFormat="1" ht="88.5" customHeight="1">
      <c r="A10" s="1411"/>
      <c r="B10" s="1344"/>
      <c r="C10" s="1398"/>
      <c r="D10" s="1412"/>
      <c r="E10" s="1412"/>
      <c r="F10" s="1413"/>
      <c r="G10" s="1413"/>
      <c r="H10" s="1413"/>
      <c r="I10" s="1413"/>
      <c r="J10" s="503" t="s">
        <v>223</v>
      </c>
      <c r="K10" s="503" t="s">
        <v>224</v>
      </c>
      <c r="L10" s="503" t="s">
        <v>202</v>
      </c>
      <c r="M10" s="504" t="s">
        <v>142</v>
      </c>
      <c r="N10" s="504" t="s">
        <v>225</v>
      </c>
      <c r="O10" s="504" t="s">
        <v>146</v>
      </c>
      <c r="P10" s="504" t="s">
        <v>355</v>
      </c>
      <c r="Q10" s="504" t="s">
        <v>150</v>
      </c>
      <c r="R10" s="1413"/>
      <c r="S10" s="1398"/>
      <c r="T10" s="1422"/>
      <c r="U10" s="926"/>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row>
    <row r="11" spans="1:21" s="447" customFormat="1" ht="17.25" customHeight="1">
      <c r="A11" s="1414" t="s">
        <v>6</v>
      </c>
      <c r="B11" s="1415"/>
      <c r="C11" s="940">
        <v>1</v>
      </c>
      <c r="D11" s="940">
        <v>2</v>
      </c>
      <c r="E11" s="940">
        <v>3</v>
      </c>
      <c r="F11" s="940">
        <v>4</v>
      </c>
      <c r="G11" s="940">
        <v>5</v>
      </c>
      <c r="H11" s="940">
        <v>6</v>
      </c>
      <c r="I11" s="940">
        <v>7</v>
      </c>
      <c r="J11" s="940">
        <v>8</v>
      </c>
      <c r="K11" s="940">
        <v>9</v>
      </c>
      <c r="L11" s="940" t="s">
        <v>101</v>
      </c>
      <c r="M11" s="940" t="s">
        <v>102</v>
      </c>
      <c r="N11" s="940" t="s">
        <v>103</v>
      </c>
      <c r="O11" s="940" t="s">
        <v>104</v>
      </c>
      <c r="P11" s="940" t="s">
        <v>105</v>
      </c>
      <c r="Q11" s="940" t="s">
        <v>357</v>
      </c>
      <c r="R11" s="940" t="s">
        <v>358</v>
      </c>
      <c r="S11" s="940" t="s">
        <v>359</v>
      </c>
      <c r="T11" s="941" t="s">
        <v>360</v>
      </c>
      <c r="U11" s="927"/>
    </row>
    <row r="12" spans="1:28" s="814" customFormat="1" ht="27" customHeight="1">
      <c r="A12" s="1407" t="s">
        <v>37</v>
      </c>
      <c r="B12" s="1408"/>
      <c r="C12" s="507">
        <f>C13+C22</f>
        <v>615121870</v>
      </c>
      <c r="D12" s="507">
        <f aca="true" t="shared" si="0" ref="D12:S12">D13+D22</f>
        <v>266098923</v>
      </c>
      <c r="E12" s="507">
        <f t="shared" si="0"/>
        <v>349022947</v>
      </c>
      <c r="F12" s="507">
        <f t="shared" si="0"/>
        <v>55353894</v>
      </c>
      <c r="G12" s="507">
        <f t="shared" si="0"/>
        <v>69352996</v>
      </c>
      <c r="H12" s="507">
        <f t="shared" si="0"/>
        <v>559767976.271</v>
      </c>
      <c r="I12" s="507">
        <f t="shared" si="0"/>
        <v>514929278</v>
      </c>
      <c r="J12" s="507">
        <f t="shared" si="0"/>
        <v>115142018</v>
      </c>
      <c r="K12" s="507">
        <f t="shared" si="0"/>
        <v>40464508</v>
      </c>
      <c r="L12" s="507">
        <f t="shared" si="0"/>
        <v>7200</v>
      </c>
      <c r="M12" s="507">
        <f t="shared" si="0"/>
        <v>359132214</v>
      </c>
      <c r="N12" s="507">
        <f t="shared" si="0"/>
        <v>183338</v>
      </c>
      <c r="O12" s="507">
        <f t="shared" si="0"/>
        <v>0</v>
      </c>
      <c r="P12" s="507">
        <f t="shared" si="0"/>
        <v>0</v>
      </c>
      <c r="Q12" s="507">
        <f t="shared" si="0"/>
        <v>0</v>
      </c>
      <c r="R12" s="507">
        <f t="shared" si="0"/>
        <v>44838698.271</v>
      </c>
      <c r="S12" s="507">
        <f t="shared" si="0"/>
        <v>404154250.271</v>
      </c>
      <c r="T12" s="939">
        <f>(J12+K12)/I12</f>
        <v>0.30219009220912857</v>
      </c>
      <c r="U12" s="945"/>
      <c r="V12" s="928">
        <f>J12+K12+L12+M12+N12+O12+P12+Q12</f>
        <v>514929278</v>
      </c>
      <c r="W12" s="928">
        <f>R12+Q12+P12+O12+N12+M12</f>
        <v>404154250.271</v>
      </c>
      <c r="X12" s="928">
        <f>W12-S12</f>
        <v>0</v>
      </c>
      <c r="Y12" s="928">
        <f>V12-I12</f>
        <v>0</v>
      </c>
      <c r="Z12" s="928">
        <f>I12+R12</f>
        <v>559767976.271</v>
      </c>
      <c r="AA12" s="928">
        <f>Z12-H12</f>
        <v>0</v>
      </c>
      <c r="AB12" s="928">
        <f>C12-F12-H12</f>
        <v>-0.2710000276565552</v>
      </c>
    </row>
    <row r="13" spans="1:28" s="814" customFormat="1" ht="22.5" customHeight="1">
      <c r="A13" s="804" t="s">
        <v>0</v>
      </c>
      <c r="B13" s="804" t="s">
        <v>687</v>
      </c>
      <c r="C13" s="805">
        <f>SUM(C14:C21)</f>
        <v>282064165</v>
      </c>
      <c r="D13" s="805">
        <f aca="true" t="shared" si="1" ref="D13:S13">SUM(D14:D21)</f>
        <v>119304647</v>
      </c>
      <c r="E13" s="805">
        <f t="shared" si="1"/>
        <v>162759518</v>
      </c>
      <c r="F13" s="805">
        <f t="shared" si="1"/>
        <v>2351728</v>
      </c>
      <c r="G13" s="805">
        <f t="shared" si="1"/>
        <v>0</v>
      </c>
      <c r="H13" s="805">
        <f t="shared" si="1"/>
        <v>279712437.271</v>
      </c>
      <c r="I13" s="805">
        <f t="shared" si="1"/>
        <v>277390775</v>
      </c>
      <c r="J13" s="805">
        <f t="shared" si="1"/>
        <v>78541441</v>
      </c>
      <c r="K13" s="805">
        <f t="shared" si="1"/>
        <v>29170639</v>
      </c>
      <c r="L13" s="805">
        <f t="shared" si="1"/>
        <v>0</v>
      </c>
      <c r="M13" s="805">
        <f t="shared" si="1"/>
        <v>169565678</v>
      </c>
      <c r="N13" s="805">
        <f t="shared" si="1"/>
        <v>113017</v>
      </c>
      <c r="O13" s="805">
        <f t="shared" si="1"/>
        <v>0</v>
      </c>
      <c r="P13" s="805">
        <f t="shared" si="1"/>
        <v>0</v>
      </c>
      <c r="Q13" s="805">
        <f t="shared" si="1"/>
        <v>0</v>
      </c>
      <c r="R13" s="805">
        <f t="shared" si="1"/>
        <v>2321662.2709999997</v>
      </c>
      <c r="S13" s="805">
        <f t="shared" si="1"/>
        <v>172000357.271</v>
      </c>
      <c r="T13" s="939">
        <f aca="true" t="shared" si="2" ref="T13:T54">(J13+K13)/I13</f>
        <v>0.38830447768135046</v>
      </c>
      <c r="U13" s="945"/>
      <c r="V13" s="928">
        <f aca="true" t="shared" si="3" ref="V13:V54">J13+K13+L13+M13+N13+O13+P13+Q13</f>
        <v>277390775</v>
      </c>
      <c r="W13" s="928">
        <f aca="true" t="shared" si="4" ref="W13:W54">R13+Q13+P13+O13+N13+M13</f>
        <v>172000357.271</v>
      </c>
      <c r="X13" s="928">
        <f aca="true" t="shared" si="5" ref="X13:X54">W13-S13</f>
        <v>0</v>
      </c>
      <c r="Y13" s="928">
        <f aca="true" t="shared" si="6" ref="Y13:Y55">V13-I13</f>
        <v>0</v>
      </c>
      <c r="Z13" s="928">
        <f aca="true" t="shared" si="7" ref="Z13:Z56">I13+R13</f>
        <v>279712437.271</v>
      </c>
      <c r="AA13" s="928">
        <f aca="true" t="shared" si="8" ref="AA13:AA54">Z13-H13</f>
        <v>0</v>
      </c>
      <c r="AB13" s="928">
        <f aca="true" t="shared" si="9" ref="AB13:AB54">C13-F13-H13</f>
        <v>-0.2710000276565552</v>
      </c>
    </row>
    <row r="14" spans="1:28" s="814" customFormat="1" ht="22.5" customHeight="1">
      <c r="A14" s="804" t="s">
        <v>54</v>
      </c>
      <c r="B14" s="942" t="s">
        <v>688</v>
      </c>
      <c r="C14" s="806">
        <v>68505241</v>
      </c>
      <c r="D14" s="807">
        <v>23640669</v>
      </c>
      <c r="E14" s="807">
        <v>44864572</v>
      </c>
      <c r="F14" s="807">
        <v>201</v>
      </c>
      <c r="G14" s="807">
        <v>0</v>
      </c>
      <c r="H14" s="806">
        <v>68505040</v>
      </c>
      <c r="I14" s="806">
        <v>68170960</v>
      </c>
      <c r="J14" s="807">
        <v>49166315</v>
      </c>
      <c r="K14" s="807">
        <v>0</v>
      </c>
      <c r="L14" s="807">
        <v>0</v>
      </c>
      <c r="M14" s="807">
        <v>19004645</v>
      </c>
      <c r="N14" s="807">
        <v>0</v>
      </c>
      <c r="O14" s="807">
        <v>0</v>
      </c>
      <c r="P14" s="807">
        <v>0</v>
      </c>
      <c r="Q14" s="807">
        <v>0</v>
      </c>
      <c r="R14" s="806">
        <v>334080</v>
      </c>
      <c r="S14" s="805">
        <v>19338725</v>
      </c>
      <c r="T14" s="939">
        <f t="shared" si="2"/>
        <v>0.7212208101514194</v>
      </c>
      <c r="U14" s="945"/>
      <c r="V14" s="928">
        <f t="shared" si="3"/>
        <v>68170960</v>
      </c>
      <c r="W14" s="928">
        <f t="shared" si="4"/>
        <v>19338725</v>
      </c>
      <c r="X14" s="928">
        <f t="shared" si="5"/>
        <v>0</v>
      </c>
      <c r="Y14" s="928">
        <f t="shared" si="6"/>
        <v>0</v>
      </c>
      <c r="Z14" s="928">
        <f t="shared" si="7"/>
        <v>68505040</v>
      </c>
      <c r="AA14" s="928">
        <f t="shared" si="8"/>
        <v>0</v>
      </c>
      <c r="AB14" s="928">
        <f t="shared" si="9"/>
        <v>0</v>
      </c>
    </row>
    <row r="15" spans="1:28" s="814" customFormat="1" ht="22.5" customHeight="1">
      <c r="A15" s="804" t="s">
        <v>55</v>
      </c>
      <c r="B15" s="942" t="s">
        <v>689</v>
      </c>
      <c r="C15" s="806">
        <v>26955980</v>
      </c>
      <c r="D15" s="807">
        <v>19176243</v>
      </c>
      <c r="E15" s="807">
        <v>7779737</v>
      </c>
      <c r="F15" s="807">
        <v>350200</v>
      </c>
      <c r="G15" s="807"/>
      <c r="H15" s="806">
        <v>26605780</v>
      </c>
      <c r="I15" s="806">
        <v>26451153</v>
      </c>
      <c r="J15" s="807">
        <v>3320601</v>
      </c>
      <c r="K15" s="807">
        <v>0</v>
      </c>
      <c r="L15" s="807">
        <v>0</v>
      </c>
      <c r="M15" s="807">
        <v>23130552</v>
      </c>
      <c r="N15" s="807">
        <v>0</v>
      </c>
      <c r="O15" s="807">
        <v>0</v>
      </c>
      <c r="P15" s="807">
        <v>0</v>
      </c>
      <c r="Q15" s="807">
        <v>0</v>
      </c>
      <c r="R15" s="806">
        <v>154627</v>
      </c>
      <c r="S15" s="805">
        <v>23285179</v>
      </c>
      <c r="T15" s="939">
        <f t="shared" si="2"/>
        <v>0.12553709851513845</v>
      </c>
      <c r="U15" s="945"/>
      <c r="V15" s="928">
        <f t="shared" si="3"/>
        <v>26451153</v>
      </c>
      <c r="W15" s="928">
        <f t="shared" si="4"/>
        <v>23285179</v>
      </c>
      <c r="X15" s="928">
        <f t="shared" si="5"/>
        <v>0</v>
      </c>
      <c r="Y15" s="928">
        <f t="shared" si="6"/>
        <v>0</v>
      </c>
      <c r="Z15" s="928">
        <f t="shared" si="7"/>
        <v>26605780</v>
      </c>
      <c r="AA15" s="928">
        <f t="shared" si="8"/>
        <v>0</v>
      </c>
      <c r="AB15" s="928">
        <f t="shared" si="9"/>
        <v>0</v>
      </c>
    </row>
    <row r="16" spans="1:28" s="814" customFormat="1" ht="22.5" customHeight="1">
      <c r="A16" s="804" t="s">
        <v>141</v>
      </c>
      <c r="B16" s="942" t="s">
        <v>690</v>
      </c>
      <c r="C16" s="806">
        <v>68566154</v>
      </c>
      <c r="D16" s="807">
        <v>4253345</v>
      </c>
      <c r="E16" s="807">
        <v>64312809</v>
      </c>
      <c r="F16" s="807">
        <v>343535</v>
      </c>
      <c r="G16" s="807">
        <v>0</v>
      </c>
      <c r="H16" s="806">
        <v>68222619</v>
      </c>
      <c r="I16" s="806">
        <v>67605038</v>
      </c>
      <c r="J16" s="807">
        <v>1603639</v>
      </c>
      <c r="K16" s="807">
        <v>67367</v>
      </c>
      <c r="L16" s="807">
        <v>0</v>
      </c>
      <c r="M16" s="807">
        <v>65934032</v>
      </c>
      <c r="N16" s="807">
        <v>0</v>
      </c>
      <c r="O16" s="807">
        <v>0</v>
      </c>
      <c r="P16" s="807">
        <v>0</v>
      </c>
      <c r="Q16" s="807">
        <v>0</v>
      </c>
      <c r="R16" s="806">
        <v>617581</v>
      </c>
      <c r="S16" s="805">
        <v>66551613</v>
      </c>
      <c r="T16" s="939">
        <f t="shared" si="2"/>
        <v>0.024717181580461503</v>
      </c>
      <c r="U16" s="945"/>
      <c r="V16" s="928">
        <f t="shared" si="3"/>
        <v>67605038</v>
      </c>
      <c r="W16" s="928">
        <f t="shared" si="4"/>
        <v>66551613</v>
      </c>
      <c r="X16" s="928">
        <f t="shared" si="5"/>
        <v>0</v>
      </c>
      <c r="Y16" s="928">
        <f t="shared" si="6"/>
        <v>0</v>
      </c>
      <c r="Z16" s="928">
        <f t="shared" si="7"/>
        <v>68222619</v>
      </c>
      <c r="AA16" s="928">
        <f t="shared" si="8"/>
        <v>0</v>
      </c>
      <c r="AB16" s="928">
        <f t="shared" si="9"/>
        <v>0</v>
      </c>
    </row>
    <row r="17" spans="1:28" s="814" customFormat="1" ht="22.5" customHeight="1">
      <c r="A17" s="804" t="s">
        <v>143</v>
      </c>
      <c r="B17" s="942" t="s">
        <v>691</v>
      </c>
      <c r="C17" s="806">
        <v>3798062</v>
      </c>
      <c r="D17" s="807">
        <v>727318</v>
      </c>
      <c r="E17" s="807">
        <v>3070744</v>
      </c>
      <c r="F17" s="807">
        <v>1322659</v>
      </c>
      <c r="G17" s="807">
        <v>0</v>
      </c>
      <c r="H17" s="806">
        <v>2475403</v>
      </c>
      <c r="I17" s="806">
        <v>1976406</v>
      </c>
      <c r="J17" s="807">
        <v>1660588</v>
      </c>
      <c r="K17" s="807">
        <v>0</v>
      </c>
      <c r="L17" s="807">
        <v>0</v>
      </c>
      <c r="M17" s="807">
        <v>315818</v>
      </c>
      <c r="N17" s="807">
        <v>0</v>
      </c>
      <c r="O17" s="807">
        <v>0</v>
      </c>
      <c r="P17" s="807">
        <v>0</v>
      </c>
      <c r="Q17" s="807">
        <v>0</v>
      </c>
      <c r="R17" s="806">
        <v>498997</v>
      </c>
      <c r="S17" s="805">
        <v>814815</v>
      </c>
      <c r="T17" s="939">
        <f t="shared" si="2"/>
        <v>0.8402059091097679</v>
      </c>
      <c r="U17" s="945"/>
      <c r="V17" s="928">
        <f t="shared" si="3"/>
        <v>1976406</v>
      </c>
      <c r="W17" s="928">
        <f t="shared" si="4"/>
        <v>814815</v>
      </c>
      <c r="X17" s="928">
        <f t="shared" si="5"/>
        <v>0</v>
      </c>
      <c r="Y17" s="928">
        <f t="shared" si="6"/>
        <v>0</v>
      </c>
      <c r="Z17" s="928">
        <f t="shared" si="7"/>
        <v>2475403</v>
      </c>
      <c r="AA17" s="928">
        <f t="shared" si="8"/>
        <v>0</v>
      </c>
      <c r="AB17" s="928">
        <f t="shared" si="9"/>
        <v>0</v>
      </c>
    </row>
    <row r="18" spans="1:28" s="814" customFormat="1" ht="22.5" customHeight="1">
      <c r="A18" s="804" t="s">
        <v>145</v>
      </c>
      <c r="B18" s="942" t="s">
        <v>692</v>
      </c>
      <c r="C18" s="806">
        <v>27661716</v>
      </c>
      <c r="D18" s="807">
        <v>1836662</v>
      </c>
      <c r="E18" s="807">
        <v>25825054</v>
      </c>
      <c r="F18" s="807">
        <v>86641</v>
      </c>
      <c r="G18" s="807">
        <v>0</v>
      </c>
      <c r="H18" s="806">
        <v>27575075</v>
      </c>
      <c r="I18" s="806">
        <v>27553293</v>
      </c>
      <c r="J18" s="807">
        <v>749954</v>
      </c>
      <c r="K18" s="807">
        <v>0</v>
      </c>
      <c r="L18" s="807">
        <v>0</v>
      </c>
      <c r="M18" s="807">
        <v>26803339</v>
      </c>
      <c r="N18" s="807">
        <v>0</v>
      </c>
      <c r="O18" s="807">
        <v>0</v>
      </c>
      <c r="P18" s="807">
        <v>0</v>
      </c>
      <c r="Q18" s="807">
        <v>0</v>
      </c>
      <c r="R18" s="806">
        <v>21782</v>
      </c>
      <c r="S18" s="805">
        <v>26825121</v>
      </c>
      <c r="T18" s="939">
        <f t="shared" si="2"/>
        <v>0.027218307445139134</v>
      </c>
      <c r="U18" s="945"/>
      <c r="V18" s="928">
        <f t="shared" si="3"/>
        <v>27553293</v>
      </c>
      <c r="W18" s="928">
        <f t="shared" si="4"/>
        <v>26825121</v>
      </c>
      <c r="X18" s="928">
        <f t="shared" si="5"/>
        <v>0</v>
      </c>
      <c r="Y18" s="928">
        <f t="shared" si="6"/>
        <v>0</v>
      </c>
      <c r="Z18" s="928">
        <f t="shared" si="7"/>
        <v>27575075</v>
      </c>
      <c r="AA18" s="928">
        <f t="shared" si="8"/>
        <v>0</v>
      </c>
      <c r="AB18" s="928">
        <f t="shared" si="9"/>
        <v>0</v>
      </c>
    </row>
    <row r="19" spans="1:28" s="814" customFormat="1" ht="22.5" customHeight="1">
      <c r="A19" s="804" t="s">
        <v>147</v>
      </c>
      <c r="B19" s="942" t="s">
        <v>693</v>
      </c>
      <c r="C19" s="806">
        <v>85293850</v>
      </c>
      <c r="D19" s="807">
        <v>69150947</v>
      </c>
      <c r="E19" s="807">
        <v>16142903</v>
      </c>
      <c r="F19" s="807">
        <v>238292</v>
      </c>
      <c r="G19" s="807">
        <v>0</v>
      </c>
      <c r="H19" s="806">
        <v>85055558.271</v>
      </c>
      <c r="I19" s="806">
        <v>84467155</v>
      </c>
      <c r="J19" s="807">
        <v>21790849</v>
      </c>
      <c r="K19" s="807">
        <v>29103272</v>
      </c>
      <c r="L19" s="807"/>
      <c r="M19" s="807">
        <v>33573034</v>
      </c>
      <c r="N19" s="807">
        <v>0</v>
      </c>
      <c r="O19" s="807"/>
      <c r="P19" s="807">
        <v>0</v>
      </c>
      <c r="Q19" s="807">
        <v>0</v>
      </c>
      <c r="R19" s="806">
        <v>588403.271</v>
      </c>
      <c r="S19" s="805">
        <v>34161437.271</v>
      </c>
      <c r="T19" s="939">
        <f t="shared" si="2"/>
        <v>0.6025314928625215</v>
      </c>
      <c r="U19" s="945"/>
      <c r="V19" s="928">
        <f t="shared" si="3"/>
        <v>84467155</v>
      </c>
      <c r="W19" s="928">
        <f t="shared" si="4"/>
        <v>34161437.271</v>
      </c>
      <c r="X19" s="928">
        <f t="shared" si="5"/>
        <v>0</v>
      </c>
      <c r="Y19" s="928">
        <f t="shared" si="6"/>
        <v>0</v>
      </c>
      <c r="Z19" s="928">
        <f t="shared" si="7"/>
        <v>85055558.271</v>
      </c>
      <c r="AA19" s="928">
        <f t="shared" si="8"/>
        <v>0</v>
      </c>
      <c r="AB19" s="928">
        <f t="shared" si="9"/>
        <v>-0.2709999978542328</v>
      </c>
    </row>
    <row r="20" spans="1:28" s="815" customFormat="1" ht="22.5" customHeight="1">
      <c r="A20" s="804" t="s">
        <v>149</v>
      </c>
      <c r="B20" s="942" t="s">
        <v>694</v>
      </c>
      <c r="C20" s="806">
        <v>1280461</v>
      </c>
      <c r="D20" s="807">
        <v>519463</v>
      </c>
      <c r="E20" s="807">
        <v>760998</v>
      </c>
      <c r="F20" s="807">
        <v>10200</v>
      </c>
      <c r="G20" s="807">
        <v>0</v>
      </c>
      <c r="H20" s="806">
        <v>1270261</v>
      </c>
      <c r="I20" s="806">
        <v>1164069</v>
      </c>
      <c r="J20" s="807">
        <v>246795</v>
      </c>
      <c r="K20" s="807">
        <v>0</v>
      </c>
      <c r="L20" s="807">
        <v>0</v>
      </c>
      <c r="M20" s="807">
        <v>804257</v>
      </c>
      <c r="N20" s="807">
        <v>113017</v>
      </c>
      <c r="O20" s="807">
        <v>0</v>
      </c>
      <c r="P20" s="807">
        <v>0</v>
      </c>
      <c r="Q20" s="807">
        <v>0</v>
      </c>
      <c r="R20" s="806">
        <v>106192</v>
      </c>
      <c r="S20" s="805">
        <v>1023466</v>
      </c>
      <c r="T20" s="939">
        <f t="shared" si="2"/>
        <v>0.2120106282359551</v>
      </c>
      <c r="U20" s="945"/>
      <c r="V20" s="928">
        <f t="shared" si="3"/>
        <v>1164069</v>
      </c>
      <c r="W20" s="928">
        <f t="shared" si="4"/>
        <v>1023466</v>
      </c>
      <c r="X20" s="928">
        <f t="shared" si="5"/>
        <v>0</v>
      </c>
      <c r="Y20" s="928">
        <f t="shared" si="6"/>
        <v>0</v>
      </c>
      <c r="Z20" s="928">
        <f t="shared" si="7"/>
        <v>1270261</v>
      </c>
      <c r="AA20" s="928">
        <f t="shared" si="8"/>
        <v>0</v>
      </c>
      <c r="AB20" s="928">
        <f t="shared" si="9"/>
        <v>0</v>
      </c>
    </row>
    <row r="21" spans="1:28" s="815" customFormat="1" ht="22.5" customHeight="1">
      <c r="A21" s="804" t="s">
        <v>186</v>
      </c>
      <c r="B21" s="942" t="s">
        <v>720</v>
      </c>
      <c r="C21" s="806">
        <v>2701</v>
      </c>
      <c r="D21" s="807">
        <v>0</v>
      </c>
      <c r="E21" s="807">
        <v>2701</v>
      </c>
      <c r="F21" s="807">
        <v>0</v>
      </c>
      <c r="G21" s="807">
        <v>0</v>
      </c>
      <c r="H21" s="806">
        <v>2701</v>
      </c>
      <c r="I21" s="806">
        <v>2701</v>
      </c>
      <c r="J21" s="807">
        <v>2700</v>
      </c>
      <c r="K21" s="807"/>
      <c r="L21" s="807"/>
      <c r="M21" s="807">
        <v>1</v>
      </c>
      <c r="N21" s="807"/>
      <c r="O21" s="807"/>
      <c r="P21" s="807"/>
      <c r="Q21" s="807"/>
      <c r="R21" s="806"/>
      <c r="S21" s="805">
        <v>1</v>
      </c>
      <c r="T21" s="939">
        <f t="shared" si="2"/>
        <v>0.9996297667530544</v>
      </c>
      <c r="U21" s="945"/>
      <c r="V21" s="928"/>
      <c r="W21" s="928"/>
      <c r="X21" s="928"/>
      <c r="Y21" s="928"/>
      <c r="Z21" s="928"/>
      <c r="AA21" s="928"/>
      <c r="AB21" s="928"/>
    </row>
    <row r="22" spans="1:28" s="816" customFormat="1" ht="27.75" customHeight="1">
      <c r="A22" s="804" t="s">
        <v>1</v>
      </c>
      <c r="B22" s="804" t="s">
        <v>695</v>
      </c>
      <c r="C22" s="805">
        <f>C23+C28+C31+C34+C41+C44+C47+C52</f>
        <v>333057705</v>
      </c>
      <c r="D22" s="938">
        <f aca="true" t="shared" si="10" ref="D22:S22">D23+D28+D31+D34+D41+D44+D47+D52</f>
        <v>146794276</v>
      </c>
      <c r="E22" s="938">
        <f t="shared" si="10"/>
        <v>186263429</v>
      </c>
      <c r="F22" s="938">
        <f t="shared" si="10"/>
        <v>53002166</v>
      </c>
      <c r="G22" s="938">
        <f t="shared" si="10"/>
        <v>69352996</v>
      </c>
      <c r="H22" s="938">
        <f t="shared" si="10"/>
        <v>280055539</v>
      </c>
      <c r="I22" s="938">
        <f t="shared" si="10"/>
        <v>237538503</v>
      </c>
      <c r="J22" s="938">
        <f t="shared" si="10"/>
        <v>36600577</v>
      </c>
      <c r="K22" s="938">
        <f t="shared" si="10"/>
        <v>11293869</v>
      </c>
      <c r="L22" s="938">
        <f t="shared" si="10"/>
        <v>7200</v>
      </c>
      <c r="M22" s="938">
        <f t="shared" si="10"/>
        <v>189566536</v>
      </c>
      <c r="N22" s="938">
        <f t="shared" si="10"/>
        <v>70321</v>
      </c>
      <c r="O22" s="938">
        <f t="shared" si="10"/>
        <v>0</v>
      </c>
      <c r="P22" s="938">
        <f t="shared" si="10"/>
        <v>0</v>
      </c>
      <c r="Q22" s="938">
        <f t="shared" si="10"/>
        <v>0</v>
      </c>
      <c r="R22" s="938">
        <f t="shared" si="10"/>
        <v>42517036</v>
      </c>
      <c r="S22" s="938">
        <f t="shared" si="10"/>
        <v>232153893</v>
      </c>
      <c r="T22" s="939">
        <f t="shared" si="2"/>
        <v>0.20162813773394875</v>
      </c>
      <c r="U22" s="945"/>
      <c r="V22" s="928">
        <f t="shared" si="3"/>
        <v>237538503</v>
      </c>
      <c r="W22" s="928">
        <f t="shared" si="4"/>
        <v>232153893</v>
      </c>
      <c r="X22" s="928">
        <f t="shared" si="5"/>
        <v>0</v>
      </c>
      <c r="Y22" s="928">
        <f t="shared" si="6"/>
        <v>0</v>
      </c>
      <c r="Z22" s="928">
        <f t="shared" si="7"/>
        <v>280055539</v>
      </c>
      <c r="AA22" s="928">
        <f t="shared" si="8"/>
        <v>0</v>
      </c>
      <c r="AB22" s="928">
        <f t="shared" si="9"/>
        <v>0</v>
      </c>
    </row>
    <row r="23" spans="1:28" s="814" customFormat="1" ht="22.5" customHeight="1">
      <c r="A23" s="804" t="s">
        <v>52</v>
      </c>
      <c r="B23" s="804" t="s">
        <v>696</v>
      </c>
      <c r="C23" s="805">
        <f>C24+C25+C26+C27</f>
        <v>24652367</v>
      </c>
      <c r="D23" s="805">
        <f aca="true" t="shared" si="11" ref="D23:S23">D24+D25+D26+D27</f>
        <v>10428751</v>
      </c>
      <c r="E23" s="805">
        <f t="shared" si="11"/>
        <v>14223616</v>
      </c>
      <c r="F23" s="805">
        <f t="shared" si="11"/>
        <v>88050</v>
      </c>
      <c r="G23" s="805">
        <f t="shared" si="11"/>
        <v>0</v>
      </c>
      <c r="H23" s="805">
        <f t="shared" si="11"/>
        <v>24564317</v>
      </c>
      <c r="I23" s="805">
        <f t="shared" si="11"/>
        <v>23223412</v>
      </c>
      <c r="J23" s="805">
        <f t="shared" si="11"/>
        <v>1922451</v>
      </c>
      <c r="K23" s="805">
        <f t="shared" si="11"/>
        <v>126680</v>
      </c>
      <c r="L23" s="805">
        <f t="shared" si="11"/>
        <v>0</v>
      </c>
      <c r="M23" s="805">
        <f t="shared" si="11"/>
        <v>21174281</v>
      </c>
      <c r="N23" s="805">
        <f t="shared" si="11"/>
        <v>0</v>
      </c>
      <c r="O23" s="805">
        <f t="shared" si="11"/>
        <v>0</v>
      </c>
      <c r="P23" s="805">
        <f t="shared" si="11"/>
        <v>0</v>
      </c>
      <c r="Q23" s="805">
        <f t="shared" si="11"/>
        <v>0</v>
      </c>
      <c r="R23" s="805">
        <f t="shared" si="11"/>
        <v>1340905</v>
      </c>
      <c r="S23" s="805">
        <f t="shared" si="11"/>
        <v>22515186</v>
      </c>
      <c r="T23" s="939">
        <f t="shared" si="2"/>
        <v>0.08823557020820197</v>
      </c>
      <c r="U23" s="945"/>
      <c r="V23" s="928">
        <f t="shared" si="3"/>
        <v>23223412</v>
      </c>
      <c r="W23" s="928">
        <f t="shared" si="4"/>
        <v>22515186</v>
      </c>
      <c r="X23" s="928">
        <f t="shared" si="5"/>
        <v>0</v>
      </c>
      <c r="Y23" s="928">
        <f t="shared" si="6"/>
        <v>0</v>
      </c>
      <c r="Z23" s="928">
        <f t="shared" si="7"/>
        <v>24564317</v>
      </c>
      <c r="AA23" s="928">
        <f t="shared" si="8"/>
        <v>0</v>
      </c>
      <c r="AB23" s="928">
        <f t="shared" si="9"/>
        <v>0</v>
      </c>
    </row>
    <row r="24" spans="1:28" s="814" customFormat="1" ht="22.5" customHeight="1">
      <c r="A24" s="808" t="s">
        <v>54</v>
      </c>
      <c r="B24" s="942" t="s">
        <v>697</v>
      </c>
      <c r="C24" s="806">
        <v>6208678</v>
      </c>
      <c r="D24" s="807">
        <v>5128089</v>
      </c>
      <c r="E24" s="807">
        <v>1080589</v>
      </c>
      <c r="F24" s="807">
        <v>21400</v>
      </c>
      <c r="G24" s="807">
        <v>0</v>
      </c>
      <c r="H24" s="806">
        <v>6187278</v>
      </c>
      <c r="I24" s="806">
        <v>5859474</v>
      </c>
      <c r="J24" s="807">
        <v>905955</v>
      </c>
      <c r="K24" s="807">
        <v>40230</v>
      </c>
      <c r="L24" s="807">
        <v>0</v>
      </c>
      <c r="M24" s="807">
        <v>4913289</v>
      </c>
      <c r="N24" s="807">
        <v>0</v>
      </c>
      <c r="O24" s="807">
        <v>0</v>
      </c>
      <c r="P24" s="807">
        <v>0</v>
      </c>
      <c r="Q24" s="807">
        <v>0</v>
      </c>
      <c r="R24" s="806">
        <v>327804</v>
      </c>
      <c r="S24" s="805">
        <v>5241093</v>
      </c>
      <c r="T24" s="939">
        <f t="shared" si="2"/>
        <v>0.16147951164217128</v>
      </c>
      <c r="U24" s="945"/>
      <c r="V24" s="928">
        <f t="shared" si="3"/>
        <v>5859474</v>
      </c>
      <c r="W24" s="928">
        <f t="shared" si="4"/>
        <v>5241093</v>
      </c>
      <c r="X24" s="928">
        <f t="shared" si="5"/>
        <v>0</v>
      </c>
      <c r="Y24" s="928">
        <f t="shared" si="6"/>
        <v>0</v>
      </c>
      <c r="Z24" s="928">
        <f t="shared" si="7"/>
        <v>6187278</v>
      </c>
      <c r="AA24" s="928">
        <f t="shared" si="8"/>
        <v>0</v>
      </c>
      <c r="AB24" s="928">
        <f t="shared" si="9"/>
        <v>0</v>
      </c>
    </row>
    <row r="25" spans="1:28" s="814" customFormat="1" ht="22.5" customHeight="1">
      <c r="A25" s="808" t="s">
        <v>55</v>
      </c>
      <c r="B25" s="942" t="s">
        <v>698</v>
      </c>
      <c r="C25" s="806">
        <v>3469671</v>
      </c>
      <c r="D25" s="807">
        <v>2943648</v>
      </c>
      <c r="E25" s="807">
        <v>526023</v>
      </c>
      <c r="F25" s="807">
        <v>52000</v>
      </c>
      <c r="G25" s="807">
        <v>0</v>
      </c>
      <c r="H25" s="806">
        <v>3417671</v>
      </c>
      <c r="I25" s="806">
        <v>2992932</v>
      </c>
      <c r="J25" s="807">
        <v>399876</v>
      </c>
      <c r="K25" s="807">
        <v>0</v>
      </c>
      <c r="L25" s="807">
        <v>0</v>
      </c>
      <c r="M25" s="807">
        <v>2593056</v>
      </c>
      <c r="N25" s="807">
        <v>0</v>
      </c>
      <c r="O25" s="807">
        <v>0</v>
      </c>
      <c r="P25" s="807">
        <v>0</v>
      </c>
      <c r="Q25" s="807">
        <v>0</v>
      </c>
      <c r="R25" s="806">
        <v>424739</v>
      </c>
      <c r="S25" s="805">
        <v>3017795</v>
      </c>
      <c r="T25" s="939">
        <f t="shared" si="2"/>
        <v>0.13360677756795009</v>
      </c>
      <c r="U25" s="945"/>
      <c r="V25" s="928">
        <f t="shared" si="3"/>
        <v>2992932</v>
      </c>
      <c r="W25" s="928">
        <f t="shared" si="4"/>
        <v>3017795</v>
      </c>
      <c r="X25" s="928">
        <f t="shared" si="5"/>
        <v>0</v>
      </c>
      <c r="Y25" s="928">
        <f t="shared" si="6"/>
        <v>0</v>
      </c>
      <c r="Z25" s="928">
        <f t="shared" si="7"/>
        <v>3417671</v>
      </c>
      <c r="AA25" s="928">
        <f t="shared" si="8"/>
        <v>0</v>
      </c>
      <c r="AB25" s="928">
        <f t="shared" si="9"/>
        <v>0</v>
      </c>
    </row>
    <row r="26" spans="1:28" s="814" customFormat="1" ht="22.5" customHeight="1">
      <c r="A26" s="808" t="s">
        <v>141</v>
      </c>
      <c r="B26" s="942" t="s">
        <v>699</v>
      </c>
      <c r="C26" s="806">
        <v>3483427</v>
      </c>
      <c r="D26" s="807">
        <v>2026091</v>
      </c>
      <c r="E26" s="807">
        <v>1457336</v>
      </c>
      <c r="F26" s="807">
        <v>13400</v>
      </c>
      <c r="G26" s="807">
        <v>0</v>
      </c>
      <c r="H26" s="806">
        <v>3470027</v>
      </c>
      <c r="I26" s="806">
        <v>3132291</v>
      </c>
      <c r="J26" s="807">
        <v>381625</v>
      </c>
      <c r="K26" s="807">
        <v>67050</v>
      </c>
      <c r="L26" s="807">
        <v>0</v>
      </c>
      <c r="M26" s="807">
        <v>2683616</v>
      </c>
      <c r="N26" s="807">
        <v>0</v>
      </c>
      <c r="O26" s="807">
        <v>0</v>
      </c>
      <c r="P26" s="807">
        <v>0</v>
      </c>
      <c r="Q26" s="807">
        <v>0</v>
      </c>
      <c r="R26" s="806">
        <v>337736</v>
      </c>
      <c r="S26" s="805">
        <v>3021352</v>
      </c>
      <c r="T26" s="939">
        <f t="shared" si="2"/>
        <v>0.14324179969230189</v>
      </c>
      <c r="U26" s="945"/>
      <c r="V26" s="928">
        <f t="shared" si="3"/>
        <v>3132291</v>
      </c>
      <c r="W26" s="928">
        <f t="shared" si="4"/>
        <v>3021352</v>
      </c>
      <c r="X26" s="928">
        <f t="shared" si="5"/>
        <v>0</v>
      </c>
      <c r="Y26" s="928">
        <f t="shared" si="6"/>
        <v>0</v>
      </c>
      <c r="Z26" s="928">
        <f t="shared" si="7"/>
        <v>3470027</v>
      </c>
      <c r="AA26" s="928">
        <f t="shared" si="8"/>
        <v>0</v>
      </c>
      <c r="AB26" s="928">
        <f t="shared" si="9"/>
        <v>0</v>
      </c>
    </row>
    <row r="27" spans="1:28" s="814" customFormat="1" ht="22.5" customHeight="1">
      <c r="A27" s="808" t="s">
        <v>143</v>
      </c>
      <c r="B27" s="942" t="s">
        <v>352</v>
      </c>
      <c r="C27" s="806">
        <v>11490591</v>
      </c>
      <c r="D27" s="807">
        <v>330923</v>
      </c>
      <c r="E27" s="807">
        <v>11159668</v>
      </c>
      <c r="F27" s="807">
        <v>1250</v>
      </c>
      <c r="G27" s="807">
        <v>0</v>
      </c>
      <c r="H27" s="806">
        <v>11489341</v>
      </c>
      <c r="I27" s="806">
        <v>11238715</v>
      </c>
      <c r="J27" s="807">
        <v>234995</v>
      </c>
      <c r="K27" s="807">
        <v>19400</v>
      </c>
      <c r="L27" s="807">
        <v>0</v>
      </c>
      <c r="M27" s="807">
        <v>10984320</v>
      </c>
      <c r="N27" s="807">
        <v>0</v>
      </c>
      <c r="O27" s="807">
        <v>0</v>
      </c>
      <c r="P27" s="807">
        <v>0</v>
      </c>
      <c r="Q27" s="807">
        <v>0</v>
      </c>
      <c r="R27" s="806">
        <v>250626</v>
      </c>
      <c r="S27" s="805">
        <v>11234946</v>
      </c>
      <c r="T27" s="939">
        <f t="shared" si="2"/>
        <v>0.022635594905645352</v>
      </c>
      <c r="U27" s="945"/>
      <c r="V27" s="928">
        <f t="shared" si="3"/>
        <v>11238715</v>
      </c>
      <c r="W27" s="928">
        <f t="shared" si="4"/>
        <v>11234946</v>
      </c>
      <c r="X27" s="928">
        <f t="shared" si="5"/>
        <v>0</v>
      </c>
      <c r="Y27" s="928">
        <f t="shared" si="6"/>
        <v>0</v>
      </c>
      <c r="Z27" s="928">
        <f t="shared" si="7"/>
        <v>11489341</v>
      </c>
      <c r="AA27" s="928">
        <f t="shared" si="8"/>
        <v>0</v>
      </c>
      <c r="AB27" s="928">
        <f t="shared" si="9"/>
        <v>0</v>
      </c>
    </row>
    <row r="28" spans="1:28" s="814" customFormat="1" ht="22.5" customHeight="1">
      <c r="A28" s="809">
        <v>2</v>
      </c>
      <c r="B28" s="809" t="s">
        <v>700</v>
      </c>
      <c r="C28" s="805">
        <f>C29+C30</f>
        <v>29233664</v>
      </c>
      <c r="D28" s="805">
        <f aca="true" t="shared" si="12" ref="D28:S28">D29+D30</f>
        <v>7740255</v>
      </c>
      <c r="E28" s="805">
        <f t="shared" si="12"/>
        <v>21493409</v>
      </c>
      <c r="F28" s="805">
        <f t="shared" si="12"/>
        <v>103466</v>
      </c>
      <c r="G28" s="805">
        <f t="shared" si="12"/>
        <v>0</v>
      </c>
      <c r="H28" s="805">
        <f t="shared" si="12"/>
        <v>29130198</v>
      </c>
      <c r="I28" s="805">
        <f t="shared" si="12"/>
        <v>28465666</v>
      </c>
      <c r="J28" s="805">
        <f t="shared" si="12"/>
        <v>3129344</v>
      </c>
      <c r="K28" s="805">
        <f t="shared" si="12"/>
        <v>764600</v>
      </c>
      <c r="L28" s="805">
        <f t="shared" si="12"/>
        <v>3500</v>
      </c>
      <c r="M28" s="805">
        <f t="shared" si="12"/>
        <v>24568222</v>
      </c>
      <c r="N28" s="805">
        <f t="shared" si="12"/>
        <v>0</v>
      </c>
      <c r="O28" s="805">
        <f t="shared" si="12"/>
        <v>0</v>
      </c>
      <c r="P28" s="805">
        <f t="shared" si="12"/>
        <v>0</v>
      </c>
      <c r="Q28" s="805">
        <f t="shared" si="12"/>
        <v>0</v>
      </c>
      <c r="R28" s="805">
        <f t="shared" si="12"/>
        <v>664532</v>
      </c>
      <c r="S28" s="805">
        <f t="shared" si="12"/>
        <v>25232754</v>
      </c>
      <c r="T28" s="939">
        <f t="shared" si="2"/>
        <v>0.13679441050140895</v>
      </c>
      <c r="U28" s="945"/>
      <c r="V28" s="928">
        <f t="shared" si="3"/>
        <v>28465666</v>
      </c>
      <c r="W28" s="928">
        <f t="shared" si="4"/>
        <v>25232754</v>
      </c>
      <c r="X28" s="928">
        <f t="shared" si="5"/>
        <v>0</v>
      </c>
      <c r="Y28" s="928">
        <f t="shared" si="6"/>
        <v>0</v>
      </c>
      <c r="Z28" s="928">
        <f t="shared" si="7"/>
        <v>29130198</v>
      </c>
      <c r="AA28" s="928">
        <f t="shared" si="8"/>
        <v>0</v>
      </c>
      <c r="AB28" s="928">
        <f t="shared" si="9"/>
        <v>0</v>
      </c>
    </row>
    <row r="29" spans="1:28" s="814" customFormat="1" ht="22.5" customHeight="1">
      <c r="A29" s="929" t="s">
        <v>56</v>
      </c>
      <c r="B29" s="943" t="s">
        <v>701</v>
      </c>
      <c r="C29" s="806">
        <v>20133084</v>
      </c>
      <c r="D29" s="807">
        <v>6492915</v>
      </c>
      <c r="E29" s="807">
        <v>13640169</v>
      </c>
      <c r="F29" s="807">
        <v>13265</v>
      </c>
      <c r="G29" s="807">
        <v>0</v>
      </c>
      <c r="H29" s="806">
        <v>20119819</v>
      </c>
      <c r="I29" s="806">
        <v>19746927</v>
      </c>
      <c r="J29" s="807">
        <v>2673852</v>
      </c>
      <c r="K29" s="807">
        <v>703370</v>
      </c>
      <c r="L29" s="807">
        <v>3500</v>
      </c>
      <c r="M29" s="807">
        <v>16366205</v>
      </c>
      <c r="N29" s="807">
        <v>0</v>
      </c>
      <c r="O29" s="807">
        <v>0</v>
      </c>
      <c r="P29" s="807">
        <v>0</v>
      </c>
      <c r="Q29" s="807">
        <v>0</v>
      </c>
      <c r="R29" s="806">
        <v>372892</v>
      </c>
      <c r="S29" s="805">
        <v>16739097</v>
      </c>
      <c r="T29" s="939">
        <f t="shared" si="2"/>
        <v>0.17102519293255097</v>
      </c>
      <c r="U29" s="945"/>
      <c r="V29" s="928">
        <f t="shared" si="3"/>
        <v>19746927</v>
      </c>
      <c r="W29" s="928">
        <f t="shared" si="4"/>
        <v>16739097</v>
      </c>
      <c r="X29" s="928">
        <f t="shared" si="5"/>
        <v>0</v>
      </c>
      <c r="Y29" s="928">
        <f t="shared" si="6"/>
        <v>0</v>
      </c>
      <c r="Z29" s="928">
        <f t="shared" si="7"/>
        <v>20119819</v>
      </c>
      <c r="AA29" s="928">
        <f t="shared" si="8"/>
        <v>0</v>
      </c>
      <c r="AB29" s="928">
        <f t="shared" si="9"/>
        <v>0</v>
      </c>
    </row>
    <row r="30" spans="1:28" s="814" customFormat="1" ht="22.5" customHeight="1">
      <c r="A30" s="929" t="s">
        <v>57</v>
      </c>
      <c r="B30" s="944" t="s">
        <v>709</v>
      </c>
      <c r="C30" s="806">
        <v>9100580</v>
      </c>
      <c r="D30" s="807">
        <v>1247340</v>
      </c>
      <c r="E30" s="807">
        <v>7853240</v>
      </c>
      <c r="F30" s="807">
        <v>90201</v>
      </c>
      <c r="G30" s="807">
        <v>0</v>
      </c>
      <c r="H30" s="806">
        <v>9010379</v>
      </c>
      <c r="I30" s="806">
        <v>8718739</v>
      </c>
      <c r="J30" s="807">
        <v>455492</v>
      </c>
      <c r="K30" s="807">
        <v>61230</v>
      </c>
      <c r="L30" s="807">
        <v>0</v>
      </c>
      <c r="M30" s="807">
        <v>8202017</v>
      </c>
      <c r="N30" s="807">
        <v>0</v>
      </c>
      <c r="O30" s="807">
        <v>0</v>
      </c>
      <c r="P30" s="807">
        <v>0</v>
      </c>
      <c r="Q30" s="807">
        <v>0</v>
      </c>
      <c r="R30" s="806">
        <v>291640</v>
      </c>
      <c r="S30" s="805">
        <v>8493657</v>
      </c>
      <c r="T30" s="939">
        <f t="shared" si="2"/>
        <v>0.05926568050723849</v>
      </c>
      <c r="U30" s="945"/>
      <c r="V30" s="928">
        <f t="shared" si="3"/>
        <v>8718739</v>
      </c>
      <c r="W30" s="928">
        <f t="shared" si="4"/>
        <v>8493657</v>
      </c>
      <c r="X30" s="928">
        <f t="shared" si="5"/>
        <v>0</v>
      </c>
      <c r="Y30" s="928">
        <f t="shared" si="6"/>
        <v>0</v>
      </c>
      <c r="Z30" s="928">
        <f t="shared" si="7"/>
        <v>9010379</v>
      </c>
      <c r="AA30" s="928">
        <f t="shared" si="8"/>
        <v>0</v>
      </c>
      <c r="AB30" s="928">
        <f t="shared" si="9"/>
        <v>0</v>
      </c>
    </row>
    <row r="31" spans="1:28" s="814" customFormat="1" ht="22.5" customHeight="1">
      <c r="A31" s="811">
        <v>3</v>
      </c>
      <c r="B31" s="811" t="s">
        <v>703</v>
      </c>
      <c r="C31" s="805">
        <f>C32+C33</f>
        <v>68037759</v>
      </c>
      <c r="D31" s="805">
        <f aca="true" t="shared" si="13" ref="D31:S31">D32+D33</f>
        <v>39123033</v>
      </c>
      <c r="E31" s="805">
        <f t="shared" si="13"/>
        <v>28914726</v>
      </c>
      <c r="F31" s="805">
        <f t="shared" si="13"/>
        <v>5801837</v>
      </c>
      <c r="G31" s="805">
        <f t="shared" si="13"/>
        <v>25194156</v>
      </c>
      <c r="H31" s="805">
        <f t="shared" si="13"/>
        <v>62235922</v>
      </c>
      <c r="I31" s="805">
        <f t="shared" si="13"/>
        <v>39681561</v>
      </c>
      <c r="J31" s="805">
        <f t="shared" si="13"/>
        <v>2402239</v>
      </c>
      <c r="K31" s="805">
        <f t="shared" si="13"/>
        <v>110288</v>
      </c>
      <c r="L31" s="805">
        <f t="shared" si="13"/>
        <v>0</v>
      </c>
      <c r="M31" s="805">
        <f t="shared" si="13"/>
        <v>37169034</v>
      </c>
      <c r="N31" s="805">
        <f t="shared" si="13"/>
        <v>0</v>
      </c>
      <c r="O31" s="805">
        <f t="shared" si="13"/>
        <v>0</v>
      </c>
      <c r="P31" s="805">
        <f t="shared" si="13"/>
        <v>0</v>
      </c>
      <c r="Q31" s="805">
        <f t="shared" si="13"/>
        <v>0</v>
      </c>
      <c r="R31" s="805">
        <f t="shared" si="13"/>
        <v>22554361</v>
      </c>
      <c r="S31" s="805">
        <f t="shared" si="13"/>
        <v>59723395</v>
      </c>
      <c r="T31" s="939">
        <f t="shared" si="2"/>
        <v>0.06331724198047552</v>
      </c>
      <c r="U31" s="945"/>
      <c r="V31" s="928">
        <f t="shared" si="3"/>
        <v>39681561</v>
      </c>
      <c r="W31" s="928">
        <f t="shared" si="4"/>
        <v>59723395</v>
      </c>
      <c r="X31" s="928">
        <f t="shared" si="5"/>
        <v>0</v>
      </c>
      <c r="Y31" s="928">
        <f t="shared" si="6"/>
        <v>0</v>
      </c>
      <c r="Z31" s="928">
        <f t="shared" si="7"/>
        <v>62235922</v>
      </c>
      <c r="AA31" s="928">
        <f t="shared" si="8"/>
        <v>0</v>
      </c>
      <c r="AB31" s="928">
        <f t="shared" si="9"/>
        <v>0</v>
      </c>
    </row>
    <row r="32" spans="1:28" s="814" customFormat="1" ht="22.5" customHeight="1">
      <c r="A32" s="810" t="s">
        <v>161</v>
      </c>
      <c r="B32" s="944" t="s">
        <v>704</v>
      </c>
      <c r="C32" s="812">
        <v>36195486</v>
      </c>
      <c r="D32" s="813">
        <v>28699519</v>
      </c>
      <c r="E32" s="813">
        <v>7495967</v>
      </c>
      <c r="F32" s="813">
        <v>1841804</v>
      </c>
      <c r="G32" s="813">
        <v>25194156</v>
      </c>
      <c r="H32" s="812">
        <v>34353682</v>
      </c>
      <c r="I32" s="812">
        <v>12432536</v>
      </c>
      <c r="J32" s="813">
        <v>2010807</v>
      </c>
      <c r="K32" s="813">
        <v>76888</v>
      </c>
      <c r="L32" s="813">
        <v>0</v>
      </c>
      <c r="M32" s="813">
        <v>10344841</v>
      </c>
      <c r="N32" s="813">
        <v>0</v>
      </c>
      <c r="O32" s="813">
        <v>0</v>
      </c>
      <c r="P32" s="813">
        <v>0</v>
      </c>
      <c r="Q32" s="813">
        <v>0</v>
      </c>
      <c r="R32" s="812">
        <v>21921146</v>
      </c>
      <c r="S32" s="805">
        <v>32265987</v>
      </c>
      <c r="T32" s="939">
        <f t="shared" si="2"/>
        <v>0.1679218946158692</v>
      </c>
      <c r="U32" s="945"/>
      <c r="V32" s="928">
        <f t="shared" si="3"/>
        <v>12432536</v>
      </c>
      <c r="W32" s="928">
        <f t="shared" si="4"/>
        <v>32265987</v>
      </c>
      <c r="X32" s="928">
        <f t="shared" si="5"/>
        <v>0</v>
      </c>
      <c r="Y32" s="928">
        <f t="shared" si="6"/>
        <v>0</v>
      </c>
      <c r="Z32" s="928">
        <f t="shared" si="7"/>
        <v>34353682</v>
      </c>
      <c r="AA32" s="928">
        <f t="shared" si="8"/>
        <v>0</v>
      </c>
      <c r="AB32" s="928">
        <f t="shared" si="9"/>
        <v>0</v>
      </c>
    </row>
    <row r="33" spans="1:28" s="814" customFormat="1" ht="22.5" customHeight="1">
      <c r="A33" s="810" t="s">
        <v>163</v>
      </c>
      <c r="B33" s="944" t="s">
        <v>705</v>
      </c>
      <c r="C33" s="812">
        <v>31842273</v>
      </c>
      <c r="D33" s="813">
        <v>10423514</v>
      </c>
      <c r="E33" s="813">
        <v>21418759</v>
      </c>
      <c r="F33" s="813">
        <v>3960033</v>
      </c>
      <c r="G33" s="813">
        <v>0</v>
      </c>
      <c r="H33" s="812">
        <v>27882240</v>
      </c>
      <c r="I33" s="812">
        <v>27249025</v>
      </c>
      <c r="J33" s="813">
        <v>391432</v>
      </c>
      <c r="K33" s="813">
        <v>33400</v>
      </c>
      <c r="L33" s="813">
        <v>0</v>
      </c>
      <c r="M33" s="813">
        <v>26824193</v>
      </c>
      <c r="N33" s="813">
        <v>0</v>
      </c>
      <c r="O33" s="813">
        <v>0</v>
      </c>
      <c r="P33" s="813">
        <v>0</v>
      </c>
      <c r="Q33" s="813">
        <v>0</v>
      </c>
      <c r="R33" s="812">
        <v>633215</v>
      </c>
      <c r="S33" s="805">
        <v>27457408</v>
      </c>
      <c r="T33" s="939">
        <f t="shared" si="2"/>
        <v>0.015590722970821891</v>
      </c>
      <c r="U33" s="945"/>
      <c r="V33" s="928">
        <f t="shared" si="3"/>
        <v>27249025</v>
      </c>
      <c r="W33" s="928">
        <f t="shared" si="4"/>
        <v>27457408</v>
      </c>
      <c r="X33" s="928">
        <f t="shared" si="5"/>
        <v>0</v>
      </c>
      <c r="Y33" s="928">
        <f t="shared" si="6"/>
        <v>0</v>
      </c>
      <c r="Z33" s="928">
        <f t="shared" si="7"/>
        <v>27882240</v>
      </c>
      <c r="AA33" s="928">
        <f t="shared" si="8"/>
        <v>0</v>
      </c>
      <c r="AB33" s="928">
        <f t="shared" si="9"/>
        <v>0</v>
      </c>
    </row>
    <row r="34" spans="1:28" s="814" customFormat="1" ht="22.5" customHeight="1">
      <c r="A34" s="811" t="s">
        <v>73</v>
      </c>
      <c r="B34" s="811" t="s">
        <v>706</v>
      </c>
      <c r="C34" s="805">
        <f>C35+C36+C37+C38+C39+C40</f>
        <v>168096300</v>
      </c>
      <c r="D34" s="805">
        <f aca="true" t="shared" si="14" ref="D34:S34">D35+D36+D37+D38+D39+D40</f>
        <v>67300109</v>
      </c>
      <c r="E34" s="805">
        <f t="shared" si="14"/>
        <v>100796191</v>
      </c>
      <c r="F34" s="805">
        <f t="shared" si="14"/>
        <v>46835463</v>
      </c>
      <c r="G34" s="805">
        <f t="shared" si="14"/>
        <v>0</v>
      </c>
      <c r="H34" s="805">
        <f t="shared" si="14"/>
        <v>121260837</v>
      </c>
      <c r="I34" s="805">
        <f t="shared" si="14"/>
        <v>110071318</v>
      </c>
      <c r="J34" s="805">
        <f t="shared" si="14"/>
        <v>15484744</v>
      </c>
      <c r="K34" s="805">
        <f t="shared" si="14"/>
        <v>9227899</v>
      </c>
      <c r="L34" s="805">
        <f t="shared" si="14"/>
        <v>3700</v>
      </c>
      <c r="M34" s="805">
        <f t="shared" si="14"/>
        <v>85300975</v>
      </c>
      <c r="N34" s="805">
        <f t="shared" si="14"/>
        <v>54000</v>
      </c>
      <c r="O34" s="805">
        <f t="shared" si="14"/>
        <v>0</v>
      </c>
      <c r="P34" s="805">
        <f t="shared" si="14"/>
        <v>0</v>
      </c>
      <c r="Q34" s="805">
        <f t="shared" si="14"/>
        <v>0</v>
      </c>
      <c r="R34" s="805">
        <f t="shared" si="14"/>
        <v>11189519</v>
      </c>
      <c r="S34" s="805">
        <f t="shared" si="14"/>
        <v>96544494</v>
      </c>
      <c r="T34" s="939">
        <f t="shared" si="2"/>
        <v>0.22451482774104695</v>
      </c>
      <c r="U34" s="945"/>
      <c r="V34" s="928">
        <f t="shared" si="3"/>
        <v>110071318</v>
      </c>
      <c r="W34" s="928">
        <f t="shared" si="4"/>
        <v>96544494</v>
      </c>
      <c r="X34" s="928">
        <f t="shared" si="5"/>
        <v>0</v>
      </c>
      <c r="Y34" s="928">
        <f t="shared" si="6"/>
        <v>0</v>
      </c>
      <c r="Z34" s="928">
        <f t="shared" si="7"/>
        <v>121260837</v>
      </c>
      <c r="AA34" s="928">
        <f t="shared" si="8"/>
        <v>0</v>
      </c>
      <c r="AB34" s="928">
        <f t="shared" si="9"/>
        <v>0</v>
      </c>
    </row>
    <row r="35" spans="1:28" s="814" customFormat="1" ht="22.5" customHeight="1">
      <c r="A35" s="810" t="s">
        <v>167</v>
      </c>
      <c r="B35" s="946" t="s">
        <v>707</v>
      </c>
      <c r="C35" s="812">
        <v>51867970</v>
      </c>
      <c r="D35" s="813">
        <v>30231367</v>
      </c>
      <c r="E35" s="813">
        <v>21636603</v>
      </c>
      <c r="F35" s="813">
        <v>2312889</v>
      </c>
      <c r="G35" s="813">
        <v>0</v>
      </c>
      <c r="H35" s="812">
        <v>49555081</v>
      </c>
      <c r="I35" s="812">
        <v>49245122</v>
      </c>
      <c r="J35" s="813">
        <v>3170241</v>
      </c>
      <c r="K35" s="813">
        <v>7612271</v>
      </c>
      <c r="L35" s="813">
        <v>0</v>
      </c>
      <c r="M35" s="813">
        <v>38462610</v>
      </c>
      <c r="N35" s="813">
        <v>0</v>
      </c>
      <c r="O35" s="813">
        <v>0</v>
      </c>
      <c r="P35" s="813">
        <v>0</v>
      </c>
      <c r="Q35" s="813">
        <v>0</v>
      </c>
      <c r="R35" s="812">
        <v>309959</v>
      </c>
      <c r="S35" s="805">
        <v>38772569</v>
      </c>
      <c r="T35" s="939">
        <f t="shared" si="2"/>
        <v>0.21895594044827424</v>
      </c>
      <c r="U35" s="945"/>
      <c r="V35" s="928">
        <f t="shared" si="3"/>
        <v>49245122</v>
      </c>
      <c r="W35" s="928">
        <f t="shared" si="4"/>
        <v>38772569</v>
      </c>
      <c r="X35" s="928">
        <f t="shared" si="5"/>
        <v>0</v>
      </c>
      <c r="Y35" s="928">
        <f t="shared" si="6"/>
        <v>0</v>
      </c>
      <c r="Z35" s="928">
        <f t="shared" si="7"/>
        <v>49555081</v>
      </c>
      <c r="AA35" s="928">
        <f t="shared" si="8"/>
        <v>0</v>
      </c>
      <c r="AB35" s="928">
        <f t="shared" si="9"/>
        <v>0</v>
      </c>
    </row>
    <row r="36" spans="1:28" s="814" customFormat="1" ht="22.5" customHeight="1">
      <c r="A36" s="810" t="s">
        <v>169</v>
      </c>
      <c r="B36" s="946" t="s">
        <v>748</v>
      </c>
      <c r="C36" s="812">
        <v>14594724</v>
      </c>
      <c r="D36" s="813">
        <v>9406661</v>
      </c>
      <c r="E36" s="813">
        <v>5188063</v>
      </c>
      <c r="F36" s="813">
        <v>15000</v>
      </c>
      <c r="G36" s="813">
        <v>0</v>
      </c>
      <c r="H36" s="812">
        <v>14579724</v>
      </c>
      <c r="I36" s="812">
        <v>9456960</v>
      </c>
      <c r="J36" s="813">
        <v>3429944</v>
      </c>
      <c r="K36" s="813">
        <v>1179193</v>
      </c>
      <c r="L36" s="813">
        <v>3700</v>
      </c>
      <c r="M36" s="813">
        <v>4790123</v>
      </c>
      <c r="N36" s="813">
        <v>54000</v>
      </c>
      <c r="O36" s="813">
        <v>0</v>
      </c>
      <c r="P36" s="813">
        <v>0</v>
      </c>
      <c r="Q36" s="813">
        <v>0</v>
      </c>
      <c r="R36" s="812">
        <v>5122764</v>
      </c>
      <c r="S36" s="805">
        <v>9966887</v>
      </c>
      <c r="T36" s="939">
        <f t="shared" si="2"/>
        <v>0.4873804055425845</v>
      </c>
      <c r="U36" s="945"/>
      <c r="V36" s="928">
        <f t="shared" si="3"/>
        <v>9456960</v>
      </c>
      <c r="W36" s="928">
        <f t="shared" si="4"/>
        <v>9966887</v>
      </c>
      <c r="X36" s="928">
        <f t="shared" si="5"/>
        <v>0</v>
      </c>
      <c r="Y36" s="928">
        <f t="shared" si="6"/>
        <v>0</v>
      </c>
      <c r="Z36" s="928">
        <f t="shared" si="7"/>
        <v>14579724</v>
      </c>
      <c r="AA36" s="928">
        <f t="shared" si="8"/>
        <v>0</v>
      </c>
      <c r="AB36" s="928">
        <f t="shared" si="9"/>
        <v>0</v>
      </c>
    </row>
    <row r="37" spans="1:28" s="814" customFormat="1" ht="22.5" customHeight="1">
      <c r="A37" s="810" t="s">
        <v>171</v>
      </c>
      <c r="B37" s="946" t="s">
        <v>702</v>
      </c>
      <c r="C37" s="812">
        <v>41587142</v>
      </c>
      <c r="D37" s="813">
        <v>6595944</v>
      </c>
      <c r="E37" s="813">
        <v>34991198</v>
      </c>
      <c r="F37" s="813">
        <v>32455747</v>
      </c>
      <c r="G37" s="813">
        <v>0</v>
      </c>
      <c r="H37" s="812">
        <v>9131395</v>
      </c>
      <c r="I37" s="812">
        <v>8869116</v>
      </c>
      <c r="J37" s="813">
        <v>3431730</v>
      </c>
      <c r="K37" s="813">
        <v>70460</v>
      </c>
      <c r="L37" s="813">
        <v>0</v>
      </c>
      <c r="M37" s="813">
        <v>5366926</v>
      </c>
      <c r="N37" s="813">
        <v>0</v>
      </c>
      <c r="O37" s="813">
        <v>0</v>
      </c>
      <c r="P37" s="813">
        <v>0</v>
      </c>
      <c r="Q37" s="813">
        <v>0</v>
      </c>
      <c r="R37" s="812">
        <v>262279</v>
      </c>
      <c r="S37" s="805">
        <v>5629205</v>
      </c>
      <c r="T37" s="939">
        <f t="shared" si="2"/>
        <v>0.39487475414686196</v>
      </c>
      <c r="U37" s="945"/>
      <c r="V37" s="928">
        <f t="shared" si="3"/>
        <v>8869116</v>
      </c>
      <c r="W37" s="928">
        <f t="shared" si="4"/>
        <v>5629205</v>
      </c>
      <c r="X37" s="928">
        <f t="shared" si="5"/>
        <v>0</v>
      </c>
      <c r="Y37" s="928">
        <f t="shared" si="6"/>
        <v>0</v>
      </c>
      <c r="Z37" s="928">
        <f t="shared" si="7"/>
        <v>9131395</v>
      </c>
      <c r="AA37" s="928">
        <f t="shared" si="8"/>
        <v>0</v>
      </c>
      <c r="AB37" s="928">
        <f t="shared" si="9"/>
        <v>0</v>
      </c>
    </row>
    <row r="38" spans="1:28" s="814" customFormat="1" ht="22.5" customHeight="1">
      <c r="A38" s="810" t="s">
        <v>173</v>
      </c>
      <c r="B38" s="946" t="s">
        <v>708</v>
      </c>
      <c r="C38" s="812">
        <v>18078192</v>
      </c>
      <c r="D38" s="813">
        <v>3774746</v>
      </c>
      <c r="E38" s="813">
        <v>14303446</v>
      </c>
      <c r="F38" s="813">
        <v>318220</v>
      </c>
      <c r="G38" s="813">
        <v>0</v>
      </c>
      <c r="H38" s="812">
        <v>17759972</v>
      </c>
      <c r="I38" s="812">
        <v>16444041</v>
      </c>
      <c r="J38" s="813">
        <v>567156</v>
      </c>
      <c r="K38" s="813">
        <v>79030</v>
      </c>
      <c r="L38" s="813">
        <v>0</v>
      </c>
      <c r="M38" s="813">
        <v>15797855</v>
      </c>
      <c r="N38" s="813">
        <v>0</v>
      </c>
      <c r="O38" s="813">
        <v>0</v>
      </c>
      <c r="P38" s="813">
        <v>0</v>
      </c>
      <c r="Q38" s="813">
        <v>0</v>
      </c>
      <c r="R38" s="812">
        <v>1315931</v>
      </c>
      <c r="S38" s="805">
        <v>17113786</v>
      </c>
      <c r="T38" s="939">
        <f t="shared" si="2"/>
        <v>0.039296058675601694</v>
      </c>
      <c r="U38" s="945"/>
      <c r="V38" s="928">
        <f t="shared" si="3"/>
        <v>16444041</v>
      </c>
      <c r="W38" s="928">
        <f t="shared" si="4"/>
        <v>17113786</v>
      </c>
      <c r="X38" s="928">
        <f t="shared" si="5"/>
        <v>0</v>
      </c>
      <c r="Y38" s="928">
        <f t="shared" si="6"/>
        <v>0</v>
      </c>
      <c r="Z38" s="928">
        <f t="shared" si="7"/>
        <v>17759972</v>
      </c>
      <c r="AA38" s="928">
        <f t="shared" si="8"/>
        <v>0</v>
      </c>
      <c r="AB38" s="928">
        <f t="shared" si="9"/>
        <v>0</v>
      </c>
    </row>
    <row r="39" spans="1:28" s="814" customFormat="1" ht="22.5" customHeight="1">
      <c r="A39" s="810" t="s">
        <v>174</v>
      </c>
      <c r="B39" s="946" t="s">
        <v>710</v>
      </c>
      <c r="C39" s="812">
        <v>8088355</v>
      </c>
      <c r="D39" s="813">
        <v>6072740</v>
      </c>
      <c r="E39" s="813">
        <v>2015615</v>
      </c>
      <c r="F39" s="813">
        <v>48450</v>
      </c>
      <c r="G39" s="813">
        <v>0</v>
      </c>
      <c r="H39" s="812">
        <v>8039905</v>
      </c>
      <c r="I39" s="812">
        <v>7883709</v>
      </c>
      <c r="J39" s="813">
        <v>1946878</v>
      </c>
      <c r="K39" s="813">
        <v>275995</v>
      </c>
      <c r="L39" s="813">
        <v>0</v>
      </c>
      <c r="M39" s="813">
        <v>5660836</v>
      </c>
      <c r="N39" s="813">
        <v>0</v>
      </c>
      <c r="O39" s="813">
        <v>0</v>
      </c>
      <c r="P39" s="813">
        <v>0</v>
      </c>
      <c r="Q39" s="813">
        <v>0</v>
      </c>
      <c r="R39" s="812">
        <v>156196</v>
      </c>
      <c r="S39" s="805">
        <v>5817032</v>
      </c>
      <c r="T39" s="939">
        <f t="shared" si="2"/>
        <v>0.2819577688623464</v>
      </c>
      <c r="U39" s="945"/>
      <c r="V39" s="928">
        <f t="shared" si="3"/>
        <v>7883709</v>
      </c>
      <c r="W39" s="928">
        <f t="shared" si="4"/>
        <v>5817032</v>
      </c>
      <c r="X39" s="928">
        <f t="shared" si="5"/>
        <v>0</v>
      </c>
      <c r="Y39" s="928">
        <f t="shared" si="6"/>
        <v>0</v>
      </c>
      <c r="Z39" s="928">
        <f t="shared" si="7"/>
        <v>8039905</v>
      </c>
      <c r="AA39" s="928">
        <f t="shared" si="8"/>
        <v>0</v>
      </c>
      <c r="AB39" s="928">
        <f t="shared" si="9"/>
        <v>0</v>
      </c>
    </row>
    <row r="40" spans="1:28" s="814" customFormat="1" ht="22.5" customHeight="1">
      <c r="A40" s="810" t="s">
        <v>175</v>
      </c>
      <c r="B40" s="947" t="s">
        <v>749</v>
      </c>
      <c r="C40" s="812">
        <v>33879917</v>
      </c>
      <c r="D40" s="813">
        <v>11218651</v>
      </c>
      <c r="E40" s="813">
        <v>22661266</v>
      </c>
      <c r="F40" s="813">
        <v>11685157</v>
      </c>
      <c r="G40" s="813">
        <v>0</v>
      </c>
      <c r="H40" s="812">
        <v>22194760</v>
      </c>
      <c r="I40" s="812">
        <v>18172370</v>
      </c>
      <c r="J40" s="813">
        <v>2938795</v>
      </c>
      <c r="K40" s="813">
        <v>10950</v>
      </c>
      <c r="L40" s="813">
        <v>0</v>
      </c>
      <c r="M40" s="813">
        <v>15222625</v>
      </c>
      <c r="N40" s="813">
        <v>0</v>
      </c>
      <c r="O40" s="813">
        <v>0</v>
      </c>
      <c r="P40" s="813">
        <v>0</v>
      </c>
      <c r="Q40" s="813">
        <v>0</v>
      </c>
      <c r="R40" s="812">
        <v>4022390</v>
      </c>
      <c r="S40" s="805">
        <v>19245015</v>
      </c>
      <c r="T40" s="939">
        <f t="shared" si="2"/>
        <v>0.16232032475675984</v>
      </c>
      <c r="U40" s="945"/>
      <c r="V40" s="928">
        <f t="shared" si="3"/>
        <v>18172370</v>
      </c>
      <c r="W40" s="928">
        <f t="shared" si="4"/>
        <v>19245015</v>
      </c>
      <c r="X40" s="928">
        <f t="shared" si="5"/>
        <v>0</v>
      </c>
      <c r="Y40" s="928">
        <f t="shared" si="6"/>
        <v>0</v>
      </c>
      <c r="Z40" s="928">
        <f t="shared" si="7"/>
        <v>22194760</v>
      </c>
      <c r="AA40" s="928">
        <f t="shared" si="8"/>
        <v>0</v>
      </c>
      <c r="AB40" s="928">
        <f t="shared" si="9"/>
        <v>0</v>
      </c>
    </row>
    <row r="41" spans="1:28" s="814" customFormat="1" ht="22.5" customHeight="1">
      <c r="A41" s="811">
        <v>5</v>
      </c>
      <c r="B41" s="811" t="s">
        <v>711</v>
      </c>
      <c r="C41" s="805">
        <f>C42+C43</f>
        <v>13669355</v>
      </c>
      <c r="D41" s="805">
        <f aca="true" t="shared" si="15" ref="D41:S41">D42+D43</f>
        <v>8326324</v>
      </c>
      <c r="E41" s="805">
        <f t="shared" si="15"/>
        <v>5343031</v>
      </c>
      <c r="F41" s="805">
        <f t="shared" si="15"/>
        <v>49196</v>
      </c>
      <c r="G41" s="805">
        <f t="shared" si="15"/>
        <v>44158840</v>
      </c>
      <c r="H41" s="805">
        <f t="shared" si="15"/>
        <v>13620159</v>
      </c>
      <c r="I41" s="805">
        <f t="shared" si="15"/>
        <v>10089508</v>
      </c>
      <c r="J41" s="805">
        <f t="shared" si="15"/>
        <v>3155511</v>
      </c>
      <c r="K41" s="805">
        <f t="shared" si="15"/>
        <v>51111</v>
      </c>
      <c r="L41" s="805">
        <f t="shared" si="15"/>
        <v>0</v>
      </c>
      <c r="M41" s="805">
        <f t="shared" si="15"/>
        <v>6882886</v>
      </c>
      <c r="N41" s="805">
        <f t="shared" si="15"/>
        <v>0</v>
      </c>
      <c r="O41" s="805">
        <f t="shared" si="15"/>
        <v>0</v>
      </c>
      <c r="P41" s="805">
        <f t="shared" si="15"/>
        <v>0</v>
      </c>
      <c r="Q41" s="805">
        <f t="shared" si="15"/>
        <v>0</v>
      </c>
      <c r="R41" s="805">
        <f t="shared" si="15"/>
        <v>3530651</v>
      </c>
      <c r="S41" s="805">
        <f t="shared" si="15"/>
        <v>10413537</v>
      </c>
      <c r="T41" s="939">
        <f t="shared" si="2"/>
        <v>0.31781747930622584</v>
      </c>
      <c r="U41" s="945"/>
      <c r="V41" s="928">
        <f t="shared" si="3"/>
        <v>10089508</v>
      </c>
      <c r="W41" s="928">
        <f t="shared" si="4"/>
        <v>10413537</v>
      </c>
      <c r="X41" s="928">
        <f t="shared" si="5"/>
        <v>0</v>
      </c>
      <c r="Y41" s="928">
        <f t="shared" si="6"/>
        <v>0</v>
      </c>
      <c r="Z41" s="928">
        <f t="shared" si="7"/>
        <v>13620159</v>
      </c>
      <c r="AA41" s="928">
        <f t="shared" si="8"/>
        <v>0</v>
      </c>
      <c r="AB41" s="928">
        <f t="shared" si="9"/>
        <v>0</v>
      </c>
    </row>
    <row r="42" spans="1:28" s="814" customFormat="1" ht="22.5" customHeight="1">
      <c r="A42" s="810" t="s">
        <v>177</v>
      </c>
      <c r="B42" s="944" t="s">
        <v>743</v>
      </c>
      <c r="C42" s="812">
        <v>4658886</v>
      </c>
      <c r="D42" s="813">
        <v>466559</v>
      </c>
      <c r="E42" s="813">
        <v>4192327</v>
      </c>
      <c r="F42" s="813">
        <v>37796</v>
      </c>
      <c r="G42" s="813">
        <v>44158840</v>
      </c>
      <c r="H42" s="812">
        <v>4621090</v>
      </c>
      <c r="I42" s="812">
        <v>1351830</v>
      </c>
      <c r="J42" s="813">
        <v>709670</v>
      </c>
      <c r="K42" s="813">
        <v>51111</v>
      </c>
      <c r="L42" s="813">
        <v>0</v>
      </c>
      <c r="M42" s="813">
        <v>591049</v>
      </c>
      <c r="N42" s="813">
        <v>0</v>
      </c>
      <c r="O42" s="813">
        <v>0</v>
      </c>
      <c r="P42" s="813">
        <v>0</v>
      </c>
      <c r="Q42" s="813">
        <v>0</v>
      </c>
      <c r="R42" s="812">
        <v>3269260</v>
      </c>
      <c r="S42" s="805">
        <v>3860309</v>
      </c>
      <c r="T42" s="939">
        <f t="shared" si="2"/>
        <v>0.5627786038185275</v>
      </c>
      <c r="U42" s="945"/>
      <c r="V42" s="928">
        <f t="shared" si="3"/>
        <v>1351830</v>
      </c>
      <c r="W42" s="928">
        <f t="shared" si="4"/>
        <v>3860309</v>
      </c>
      <c r="X42" s="928">
        <f t="shared" si="5"/>
        <v>0</v>
      </c>
      <c r="Y42" s="928">
        <f t="shared" si="6"/>
        <v>0</v>
      </c>
      <c r="Z42" s="928">
        <f t="shared" si="7"/>
        <v>4621090</v>
      </c>
      <c r="AA42" s="928">
        <f t="shared" si="8"/>
        <v>0</v>
      </c>
      <c r="AB42" s="928">
        <f t="shared" si="9"/>
        <v>0</v>
      </c>
    </row>
    <row r="43" spans="1:28" s="814" customFormat="1" ht="22.5" customHeight="1">
      <c r="A43" s="810" t="s">
        <v>178</v>
      </c>
      <c r="B43" s="942" t="s">
        <v>717</v>
      </c>
      <c r="C43" s="812">
        <v>9010469</v>
      </c>
      <c r="D43" s="813">
        <v>7859765</v>
      </c>
      <c r="E43" s="813">
        <v>1150704</v>
      </c>
      <c r="F43" s="813">
        <v>11400</v>
      </c>
      <c r="G43" s="813">
        <v>0</v>
      </c>
      <c r="H43" s="812">
        <v>8999069</v>
      </c>
      <c r="I43" s="812">
        <v>8737678</v>
      </c>
      <c r="J43" s="813">
        <v>2445841</v>
      </c>
      <c r="K43" s="813">
        <v>0</v>
      </c>
      <c r="L43" s="813">
        <v>0</v>
      </c>
      <c r="M43" s="813">
        <v>6291837</v>
      </c>
      <c r="N43" s="813">
        <v>0</v>
      </c>
      <c r="O43" s="813">
        <v>0</v>
      </c>
      <c r="P43" s="813">
        <v>0</v>
      </c>
      <c r="Q43" s="813">
        <v>0</v>
      </c>
      <c r="R43" s="812">
        <v>261391</v>
      </c>
      <c r="S43" s="805">
        <v>6553228</v>
      </c>
      <c r="T43" s="939">
        <f t="shared" si="2"/>
        <v>0.2799188754724081</v>
      </c>
      <c r="U43" s="945"/>
      <c r="V43" s="928">
        <f t="shared" si="3"/>
        <v>8737678</v>
      </c>
      <c r="W43" s="928">
        <f t="shared" si="4"/>
        <v>6553228</v>
      </c>
      <c r="X43" s="928">
        <f t="shared" si="5"/>
        <v>0</v>
      </c>
      <c r="Y43" s="928">
        <f t="shared" si="6"/>
        <v>0</v>
      </c>
      <c r="Z43" s="928">
        <f t="shared" si="7"/>
        <v>8999069</v>
      </c>
      <c r="AA43" s="928">
        <f t="shared" si="8"/>
        <v>0</v>
      </c>
      <c r="AB43" s="928">
        <f t="shared" si="9"/>
        <v>0</v>
      </c>
    </row>
    <row r="44" spans="1:28" s="814" customFormat="1" ht="22.5" customHeight="1">
      <c r="A44" s="811">
        <v>6</v>
      </c>
      <c r="B44" s="811" t="s">
        <v>713</v>
      </c>
      <c r="C44" s="805">
        <f>C45+C46</f>
        <v>5937636</v>
      </c>
      <c r="D44" s="805">
        <f aca="true" t="shared" si="16" ref="D44:S44">D45+D46</f>
        <v>1727267</v>
      </c>
      <c r="E44" s="805">
        <f t="shared" si="16"/>
        <v>4210369</v>
      </c>
      <c r="F44" s="805">
        <f t="shared" si="16"/>
        <v>42955</v>
      </c>
      <c r="G44" s="805">
        <f t="shared" si="16"/>
        <v>0</v>
      </c>
      <c r="H44" s="805">
        <f t="shared" si="16"/>
        <v>5894681</v>
      </c>
      <c r="I44" s="805">
        <f t="shared" si="16"/>
        <v>5660187</v>
      </c>
      <c r="J44" s="805">
        <f t="shared" si="16"/>
        <v>993255</v>
      </c>
      <c r="K44" s="805">
        <f t="shared" si="16"/>
        <v>154001</v>
      </c>
      <c r="L44" s="805">
        <f t="shared" si="16"/>
        <v>0</v>
      </c>
      <c r="M44" s="805">
        <f t="shared" si="16"/>
        <v>4512931</v>
      </c>
      <c r="N44" s="805">
        <f t="shared" si="16"/>
        <v>0</v>
      </c>
      <c r="O44" s="805">
        <f t="shared" si="16"/>
        <v>0</v>
      </c>
      <c r="P44" s="805">
        <f t="shared" si="16"/>
        <v>0</v>
      </c>
      <c r="Q44" s="805">
        <f t="shared" si="16"/>
        <v>0</v>
      </c>
      <c r="R44" s="805">
        <f t="shared" si="16"/>
        <v>234494</v>
      </c>
      <c r="S44" s="805">
        <f t="shared" si="16"/>
        <v>4747425</v>
      </c>
      <c r="T44" s="939">
        <f t="shared" si="2"/>
        <v>0.20268870975464237</v>
      </c>
      <c r="U44" s="945"/>
      <c r="V44" s="928">
        <f t="shared" si="3"/>
        <v>5660187</v>
      </c>
      <c r="W44" s="928">
        <f t="shared" si="4"/>
        <v>4747425</v>
      </c>
      <c r="X44" s="928">
        <f t="shared" si="5"/>
        <v>0</v>
      </c>
      <c r="Y44" s="928">
        <f t="shared" si="6"/>
        <v>0</v>
      </c>
      <c r="Z44" s="928">
        <f t="shared" si="7"/>
        <v>5894681</v>
      </c>
      <c r="AA44" s="928">
        <f t="shared" si="8"/>
        <v>0</v>
      </c>
      <c r="AB44" s="928">
        <f t="shared" si="9"/>
        <v>0</v>
      </c>
    </row>
    <row r="45" spans="1:28" s="814" customFormat="1" ht="22.5" customHeight="1">
      <c r="A45" s="810" t="s">
        <v>714</v>
      </c>
      <c r="B45" s="944" t="s">
        <v>715</v>
      </c>
      <c r="C45" s="812">
        <v>3490457</v>
      </c>
      <c r="D45" s="813">
        <v>664277</v>
      </c>
      <c r="E45" s="813">
        <v>2826180</v>
      </c>
      <c r="F45" s="813">
        <v>24800</v>
      </c>
      <c r="G45" s="813">
        <v>0</v>
      </c>
      <c r="H45" s="812">
        <v>3465657</v>
      </c>
      <c r="I45" s="812">
        <v>3338825</v>
      </c>
      <c r="J45" s="813">
        <v>220552</v>
      </c>
      <c r="K45" s="813">
        <v>149000</v>
      </c>
      <c r="L45" s="813">
        <v>0</v>
      </c>
      <c r="M45" s="813">
        <v>2969273</v>
      </c>
      <c r="N45" s="813">
        <v>0</v>
      </c>
      <c r="O45" s="813">
        <v>0</v>
      </c>
      <c r="P45" s="813">
        <v>0</v>
      </c>
      <c r="Q45" s="813">
        <v>0</v>
      </c>
      <c r="R45" s="812">
        <v>126832</v>
      </c>
      <c r="S45" s="805">
        <v>3096105</v>
      </c>
      <c r="T45" s="939">
        <f t="shared" si="2"/>
        <v>0.1106832493467013</v>
      </c>
      <c r="U45" s="945"/>
      <c r="V45" s="928">
        <f t="shared" si="3"/>
        <v>3338825</v>
      </c>
      <c r="W45" s="928">
        <f t="shared" si="4"/>
        <v>3096105</v>
      </c>
      <c r="X45" s="928">
        <f t="shared" si="5"/>
        <v>0</v>
      </c>
      <c r="Y45" s="928">
        <f t="shared" si="6"/>
        <v>0</v>
      </c>
      <c r="Z45" s="928">
        <f t="shared" si="7"/>
        <v>3465657</v>
      </c>
      <c r="AA45" s="928">
        <f t="shared" si="8"/>
        <v>0</v>
      </c>
      <c r="AB45" s="928">
        <f t="shared" si="9"/>
        <v>0</v>
      </c>
    </row>
    <row r="46" spans="1:28" s="814" customFormat="1" ht="22.5" customHeight="1">
      <c r="A46" s="810" t="s">
        <v>716</v>
      </c>
      <c r="B46" s="944" t="s">
        <v>745</v>
      </c>
      <c r="C46" s="812">
        <v>2447179</v>
      </c>
      <c r="D46" s="813">
        <v>1062990</v>
      </c>
      <c r="E46" s="813">
        <v>1384189</v>
      </c>
      <c r="F46" s="813">
        <v>18155</v>
      </c>
      <c r="G46" s="813">
        <v>0</v>
      </c>
      <c r="H46" s="812">
        <v>2429024</v>
      </c>
      <c r="I46" s="812">
        <v>2321362</v>
      </c>
      <c r="J46" s="813">
        <v>772703</v>
      </c>
      <c r="K46" s="813">
        <v>5001</v>
      </c>
      <c r="L46" s="813">
        <v>0</v>
      </c>
      <c r="M46" s="813">
        <v>1543658</v>
      </c>
      <c r="N46" s="813">
        <v>0</v>
      </c>
      <c r="O46" s="813">
        <v>0</v>
      </c>
      <c r="P46" s="813">
        <v>0</v>
      </c>
      <c r="Q46" s="813">
        <v>0</v>
      </c>
      <c r="R46" s="812">
        <v>107662</v>
      </c>
      <c r="S46" s="805">
        <v>1651320</v>
      </c>
      <c r="T46" s="939">
        <f t="shared" si="2"/>
        <v>0.3350205612050167</v>
      </c>
      <c r="U46" s="945"/>
      <c r="V46" s="928">
        <f t="shared" si="3"/>
        <v>2321362</v>
      </c>
      <c r="W46" s="928">
        <f t="shared" si="4"/>
        <v>1651320</v>
      </c>
      <c r="X46" s="928">
        <f t="shared" si="5"/>
        <v>0</v>
      </c>
      <c r="Y46" s="928">
        <f t="shared" si="6"/>
        <v>0</v>
      </c>
      <c r="Z46" s="928">
        <f t="shared" si="7"/>
        <v>2429024</v>
      </c>
      <c r="AA46" s="928">
        <f t="shared" si="8"/>
        <v>0</v>
      </c>
      <c r="AB46" s="928">
        <f t="shared" si="9"/>
        <v>0</v>
      </c>
    </row>
    <row r="47" spans="1:28" s="913" customFormat="1" ht="22.5" customHeight="1">
      <c r="A47" s="910">
        <v>7</v>
      </c>
      <c r="B47" s="910" t="s">
        <v>718</v>
      </c>
      <c r="C47" s="912">
        <f>C48+C49+C50+C51</f>
        <v>12181429</v>
      </c>
      <c r="D47" s="912">
        <f aca="true" t="shared" si="17" ref="D47:S47">D48+D49+D50+D51</f>
        <v>6128987</v>
      </c>
      <c r="E47" s="912">
        <f t="shared" si="17"/>
        <v>6052442</v>
      </c>
      <c r="F47" s="912">
        <f t="shared" si="17"/>
        <v>62133</v>
      </c>
      <c r="G47" s="912">
        <f t="shared" si="17"/>
        <v>0</v>
      </c>
      <c r="H47" s="912">
        <f t="shared" si="17"/>
        <v>12119296</v>
      </c>
      <c r="I47" s="912">
        <f t="shared" si="17"/>
        <v>11100046</v>
      </c>
      <c r="J47" s="912">
        <f t="shared" si="17"/>
        <v>5934924</v>
      </c>
      <c r="K47" s="912">
        <f t="shared" si="17"/>
        <v>253302</v>
      </c>
      <c r="L47" s="912">
        <f t="shared" si="17"/>
        <v>0</v>
      </c>
      <c r="M47" s="912">
        <f t="shared" si="17"/>
        <v>4911820</v>
      </c>
      <c r="N47" s="912">
        <f t="shared" si="17"/>
        <v>0</v>
      </c>
      <c r="O47" s="912">
        <f t="shared" si="17"/>
        <v>0</v>
      </c>
      <c r="P47" s="912">
        <f t="shared" si="17"/>
        <v>0</v>
      </c>
      <c r="Q47" s="912">
        <f t="shared" si="17"/>
        <v>0</v>
      </c>
      <c r="R47" s="912">
        <f t="shared" si="17"/>
        <v>1019250</v>
      </c>
      <c r="S47" s="912">
        <f t="shared" si="17"/>
        <v>5931070</v>
      </c>
      <c r="T47" s="939">
        <f t="shared" si="2"/>
        <v>0.5574955274960122</v>
      </c>
      <c r="U47" s="945"/>
      <c r="V47" s="928">
        <f t="shared" si="3"/>
        <v>11100046</v>
      </c>
      <c r="W47" s="928">
        <f t="shared" si="4"/>
        <v>5931070</v>
      </c>
      <c r="X47" s="928">
        <f t="shared" si="5"/>
        <v>0</v>
      </c>
      <c r="Y47" s="928">
        <f t="shared" si="6"/>
        <v>0</v>
      </c>
      <c r="Z47" s="928">
        <f t="shared" si="7"/>
        <v>12119296</v>
      </c>
      <c r="AA47" s="928">
        <f t="shared" si="8"/>
        <v>0</v>
      </c>
      <c r="AB47" s="928">
        <f t="shared" si="9"/>
        <v>0</v>
      </c>
    </row>
    <row r="48" spans="1:28" s="814" customFormat="1" ht="22.5" customHeight="1">
      <c r="A48" s="810" t="s">
        <v>719</v>
      </c>
      <c r="B48" s="944" t="s">
        <v>734</v>
      </c>
      <c r="C48" s="812">
        <v>3993060</v>
      </c>
      <c r="D48" s="813">
        <v>55086</v>
      </c>
      <c r="E48" s="813">
        <v>3937974</v>
      </c>
      <c r="F48" s="813">
        <v>0</v>
      </c>
      <c r="G48" s="813">
        <v>0</v>
      </c>
      <c r="H48" s="812">
        <v>3993060</v>
      </c>
      <c r="I48" s="812">
        <v>3993060</v>
      </c>
      <c r="J48" s="813">
        <v>3370625</v>
      </c>
      <c r="K48" s="813">
        <v>0</v>
      </c>
      <c r="L48" s="813">
        <v>0</v>
      </c>
      <c r="M48" s="813">
        <v>622435</v>
      </c>
      <c r="N48" s="813">
        <v>0</v>
      </c>
      <c r="O48" s="813">
        <v>0</v>
      </c>
      <c r="P48" s="813">
        <v>0</v>
      </c>
      <c r="Q48" s="813">
        <v>0</v>
      </c>
      <c r="R48" s="812">
        <v>0</v>
      </c>
      <c r="S48" s="805">
        <v>622435</v>
      </c>
      <c r="T48" s="939">
        <f t="shared" si="2"/>
        <v>0.8441207995872839</v>
      </c>
      <c r="U48" s="945"/>
      <c r="V48" s="928">
        <f t="shared" si="3"/>
        <v>3993060</v>
      </c>
      <c r="W48" s="928">
        <f t="shared" si="4"/>
        <v>622435</v>
      </c>
      <c r="X48" s="928">
        <f t="shared" si="5"/>
        <v>0</v>
      </c>
      <c r="Y48" s="928">
        <f t="shared" si="6"/>
        <v>0</v>
      </c>
      <c r="Z48" s="928">
        <f t="shared" si="7"/>
        <v>3993060</v>
      </c>
      <c r="AA48" s="928">
        <f t="shared" si="8"/>
        <v>0</v>
      </c>
      <c r="AB48" s="928">
        <f t="shared" si="9"/>
        <v>0</v>
      </c>
    </row>
    <row r="49" spans="1:28" s="814" customFormat="1" ht="22.5" customHeight="1">
      <c r="A49" s="810" t="s">
        <v>721</v>
      </c>
      <c r="B49" s="944" t="s">
        <v>712</v>
      </c>
      <c r="C49" s="812">
        <v>4928510</v>
      </c>
      <c r="D49" s="813">
        <v>4182302</v>
      </c>
      <c r="E49" s="813">
        <v>746208</v>
      </c>
      <c r="F49" s="813">
        <v>21200</v>
      </c>
      <c r="G49" s="813">
        <v>0</v>
      </c>
      <c r="H49" s="812">
        <v>4907310</v>
      </c>
      <c r="I49" s="812">
        <v>4578276</v>
      </c>
      <c r="J49" s="813">
        <v>2072166</v>
      </c>
      <c r="K49" s="813">
        <v>91795</v>
      </c>
      <c r="L49" s="813">
        <v>0</v>
      </c>
      <c r="M49" s="813">
        <v>2414315</v>
      </c>
      <c r="N49" s="813">
        <v>0</v>
      </c>
      <c r="O49" s="813">
        <v>0</v>
      </c>
      <c r="P49" s="813">
        <v>0</v>
      </c>
      <c r="Q49" s="813">
        <v>0</v>
      </c>
      <c r="R49" s="812">
        <v>329034</v>
      </c>
      <c r="S49" s="805">
        <v>2743349</v>
      </c>
      <c r="T49" s="939">
        <f t="shared" si="2"/>
        <v>0.4726584854211498</v>
      </c>
      <c r="U49" s="945"/>
      <c r="V49" s="928">
        <f t="shared" si="3"/>
        <v>4578276</v>
      </c>
      <c r="W49" s="928">
        <f t="shared" si="4"/>
        <v>2743349</v>
      </c>
      <c r="X49" s="928">
        <f t="shared" si="5"/>
        <v>0</v>
      </c>
      <c r="Y49" s="928">
        <f t="shared" si="6"/>
        <v>0</v>
      </c>
      <c r="Z49" s="928">
        <f t="shared" si="7"/>
        <v>4907310</v>
      </c>
      <c r="AA49" s="928">
        <f t="shared" si="8"/>
        <v>0</v>
      </c>
      <c r="AB49" s="928">
        <f t="shared" si="9"/>
        <v>0</v>
      </c>
    </row>
    <row r="50" spans="1:28" s="814" customFormat="1" ht="22.5" customHeight="1">
      <c r="A50" s="810" t="s">
        <v>723</v>
      </c>
      <c r="B50" s="944" t="s">
        <v>740</v>
      </c>
      <c r="C50" s="812">
        <v>1669448</v>
      </c>
      <c r="D50" s="813">
        <v>994087</v>
      </c>
      <c r="E50" s="813">
        <v>675361</v>
      </c>
      <c r="F50" s="813">
        <v>40933</v>
      </c>
      <c r="G50" s="813">
        <v>0</v>
      </c>
      <c r="H50" s="812">
        <v>1628515</v>
      </c>
      <c r="I50" s="812">
        <v>1249911</v>
      </c>
      <c r="J50" s="813">
        <v>296037</v>
      </c>
      <c r="K50" s="813">
        <v>60857</v>
      </c>
      <c r="L50" s="813">
        <v>0</v>
      </c>
      <c r="M50" s="813">
        <v>893017</v>
      </c>
      <c r="N50" s="813">
        <v>0</v>
      </c>
      <c r="O50" s="813">
        <v>0</v>
      </c>
      <c r="P50" s="813">
        <v>0</v>
      </c>
      <c r="Q50" s="813">
        <v>0</v>
      </c>
      <c r="R50" s="812">
        <v>378604</v>
      </c>
      <c r="S50" s="805">
        <v>1271621</v>
      </c>
      <c r="T50" s="939">
        <f t="shared" si="2"/>
        <v>0.28553553012974525</v>
      </c>
      <c r="U50" s="945"/>
      <c r="V50" s="928">
        <f t="shared" si="3"/>
        <v>1249911</v>
      </c>
      <c r="W50" s="928">
        <f t="shared" si="4"/>
        <v>1271621</v>
      </c>
      <c r="X50" s="928">
        <f t="shared" si="5"/>
        <v>0</v>
      </c>
      <c r="Y50" s="928">
        <f t="shared" si="6"/>
        <v>0</v>
      </c>
      <c r="Z50" s="928">
        <f t="shared" si="7"/>
        <v>1628515</v>
      </c>
      <c r="AA50" s="928">
        <f t="shared" si="8"/>
        <v>0</v>
      </c>
      <c r="AB50" s="928">
        <f t="shared" si="9"/>
        <v>0</v>
      </c>
    </row>
    <row r="51" spans="1:28" s="814" customFormat="1" ht="22.5" customHeight="1">
      <c r="A51" s="810" t="s">
        <v>741</v>
      </c>
      <c r="B51" s="944" t="s">
        <v>724</v>
      </c>
      <c r="C51" s="812">
        <v>1590411</v>
      </c>
      <c r="D51" s="813">
        <v>897512</v>
      </c>
      <c r="E51" s="813">
        <v>692899</v>
      </c>
      <c r="F51" s="813">
        <v>0</v>
      </c>
      <c r="G51" s="813">
        <v>0</v>
      </c>
      <c r="H51" s="812">
        <v>1590411</v>
      </c>
      <c r="I51" s="812">
        <v>1278799</v>
      </c>
      <c r="J51" s="813">
        <v>196096</v>
      </c>
      <c r="K51" s="813">
        <v>100650</v>
      </c>
      <c r="L51" s="813">
        <v>0</v>
      </c>
      <c r="M51" s="813">
        <v>982053</v>
      </c>
      <c r="N51" s="813">
        <v>0</v>
      </c>
      <c r="O51" s="813">
        <v>0</v>
      </c>
      <c r="P51" s="813">
        <v>0</v>
      </c>
      <c r="Q51" s="813">
        <v>0</v>
      </c>
      <c r="R51" s="812">
        <v>311612</v>
      </c>
      <c r="S51" s="805">
        <v>1293665</v>
      </c>
      <c r="T51" s="939">
        <f t="shared" si="2"/>
        <v>0.23205054117183388</v>
      </c>
      <c r="U51" s="945"/>
      <c r="V51" s="928">
        <f t="shared" si="3"/>
        <v>1278799</v>
      </c>
      <c r="W51" s="928">
        <f t="shared" si="4"/>
        <v>1293665</v>
      </c>
      <c r="X51" s="928">
        <f t="shared" si="5"/>
        <v>0</v>
      </c>
      <c r="Y51" s="928">
        <f t="shared" si="6"/>
        <v>0</v>
      </c>
      <c r="Z51" s="928">
        <f t="shared" si="7"/>
        <v>1590411</v>
      </c>
      <c r="AA51" s="928">
        <f t="shared" si="8"/>
        <v>0</v>
      </c>
      <c r="AB51" s="928">
        <f t="shared" si="9"/>
        <v>0</v>
      </c>
    </row>
    <row r="52" spans="1:28" s="814" customFormat="1" ht="22.5" customHeight="1">
      <c r="A52" s="811">
        <v>8</v>
      </c>
      <c r="B52" s="811" t="s">
        <v>725</v>
      </c>
      <c r="C52" s="805">
        <f>C53+C54</f>
        <v>11249195</v>
      </c>
      <c r="D52" s="805">
        <f aca="true" t="shared" si="18" ref="D52:S52">D53+D54</f>
        <v>6019550</v>
      </c>
      <c r="E52" s="805">
        <f t="shared" si="18"/>
        <v>5229645</v>
      </c>
      <c r="F52" s="805">
        <f t="shared" si="18"/>
        <v>19066</v>
      </c>
      <c r="G52" s="805">
        <f t="shared" si="18"/>
        <v>0</v>
      </c>
      <c r="H52" s="805">
        <f t="shared" si="18"/>
        <v>11230129</v>
      </c>
      <c r="I52" s="805">
        <f t="shared" si="18"/>
        <v>9246805</v>
      </c>
      <c r="J52" s="805">
        <f t="shared" si="18"/>
        <v>3578109</v>
      </c>
      <c r="K52" s="805">
        <f t="shared" si="18"/>
        <v>605988</v>
      </c>
      <c r="L52" s="805">
        <f t="shared" si="18"/>
        <v>0</v>
      </c>
      <c r="M52" s="805">
        <f t="shared" si="18"/>
        <v>5046387</v>
      </c>
      <c r="N52" s="805">
        <f t="shared" si="18"/>
        <v>16321</v>
      </c>
      <c r="O52" s="805">
        <f t="shared" si="18"/>
        <v>0</v>
      </c>
      <c r="P52" s="805">
        <f t="shared" si="18"/>
        <v>0</v>
      </c>
      <c r="Q52" s="805">
        <f t="shared" si="18"/>
        <v>0</v>
      </c>
      <c r="R52" s="805">
        <f t="shared" si="18"/>
        <v>1983324</v>
      </c>
      <c r="S52" s="805">
        <f t="shared" si="18"/>
        <v>7046032</v>
      </c>
      <c r="T52" s="939">
        <f t="shared" si="2"/>
        <v>0.4524911036839211</v>
      </c>
      <c r="U52" s="945"/>
      <c r="V52" s="928">
        <f t="shared" si="3"/>
        <v>9246805</v>
      </c>
      <c r="W52" s="928">
        <f t="shared" si="4"/>
        <v>7046032</v>
      </c>
      <c r="X52" s="928">
        <f t="shared" si="5"/>
        <v>0</v>
      </c>
      <c r="Y52" s="928">
        <f t="shared" si="6"/>
        <v>0</v>
      </c>
      <c r="Z52" s="928">
        <f t="shared" si="7"/>
        <v>11230129</v>
      </c>
      <c r="AA52" s="928">
        <f t="shared" si="8"/>
        <v>0</v>
      </c>
      <c r="AB52" s="928">
        <f t="shared" si="9"/>
        <v>0</v>
      </c>
    </row>
    <row r="53" spans="1:28" s="814" customFormat="1" ht="22.5" customHeight="1">
      <c r="A53" s="810" t="s">
        <v>726</v>
      </c>
      <c r="B53" s="944" t="s">
        <v>737</v>
      </c>
      <c r="C53" s="812">
        <v>7420925</v>
      </c>
      <c r="D53" s="813">
        <v>3242710</v>
      </c>
      <c r="E53" s="813">
        <v>4178215</v>
      </c>
      <c r="F53" s="813">
        <v>1668</v>
      </c>
      <c r="G53" s="813">
        <v>0</v>
      </c>
      <c r="H53" s="812">
        <v>7419257</v>
      </c>
      <c r="I53" s="812">
        <v>6272869</v>
      </c>
      <c r="J53" s="813">
        <v>2696652</v>
      </c>
      <c r="K53" s="813">
        <v>414099</v>
      </c>
      <c r="L53" s="813">
        <v>0</v>
      </c>
      <c r="M53" s="813">
        <v>3152818</v>
      </c>
      <c r="N53" s="813">
        <v>9300</v>
      </c>
      <c r="O53" s="813">
        <v>0</v>
      </c>
      <c r="P53" s="813">
        <v>0</v>
      </c>
      <c r="Q53" s="813">
        <v>0</v>
      </c>
      <c r="R53" s="812">
        <v>1146388</v>
      </c>
      <c r="S53" s="805">
        <v>4308506</v>
      </c>
      <c r="T53" s="939">
        <f t="shared" si="2"/>
        <v>0.49590562149472595</v>
      </c>
      <c r="U53" s="945"/>
      <c r="V53" s="928">
        <f t="shared" si="3"/>
        <v>6272869</v>
      </c>
      <c r="W53" s="928">
        <f t="shared" si="4"/>
        <v>4308506</v>
      </c>
      <c r="X53" s="928">
        <f t="shared" si="5"/>
        <v>0</v>
      </c>
      <c r="Y53" s="928">
        <f t="shared" si="6"/>
        <v>0</v>
      </c>
      <c r="Z53" s="928">
        <f t="shared" si="7"/>
        <v>7419257</v>
      </c>
      <c r="AA53" s="928">
        <f t="shared" si="8"/>
        <v>0</v>
      </c>
      <c r="AB53" s="928">
        <f t="shared" si="9"/>
        <v>0</v>
      </c>
    </row>
    <row r="54" spans="1:28" s="814" customFormat="1" ht="22.5" customHeight="1">
      <c r="A54" s="810" t="s">
        <v>727</v>
      </c>
      <c r="B54" s="944" t="s">
        <v>728</v>
      </c>
      <c r="C54" s="812">
        <v>3828270</v>
      </c>
      <c r="D54" s="813">
        <v>2776840</v>
      </c>
      <c r="E54" s="813">
        <v>1051430</v>
      </c>
      <c r="F54" s="813">
        <v>17398</v>
      </c>
      <c r="G54" s="813">
        <v>0</v>
      </c>
      <c r="H54" s="812">
        <v>3810872</v>
      </c>
      <c r="I54" s="812">
        <v>2973936</v>
      </c>
      <c r="J54" s="813">
        <v>881457</v>
      </c>
      <c r="K54" s="813">
        <v>191889</v>
      </c>
      <c r="L54" s="813">
        <v>0</v>
      </c>
      <c r="M54" s="813">
        <v>1893569</v>
      </c>
      <c r="N54" s="813">
        <v>7021</v>
      </c>
      <c r="O54" s="813">
        <v>0</v>
      </c>
      <c r="P54" s="813">
        <v>0</v>
      </c>
      <c r="Q54" s="813">
        <v>0</v>
      </c>
      <c r="R54" s="812">
        <v>836936</v>
      </c>
      <c r="S54" s="805">
        <v>2737526</v>
      </c>
      <c r="T54" s="939">
        <f t="shared" si="2"/>
        <v>0.36091765256548897</v>
      </c>
      <c r="U54" s="945"/>
      <c r="V54" s="928">
        <f t="shared" si="3"/>
        <v>2973936</v>
      </c>
      <c r="W54" s="928">
        <f t="shared" si="4"/>
        <v>2737526</v>
      </c>
      <c r="X54" s="928">
        <f t="shared" si="5"/>
        <v>0</v>
      </c>
      <c r="Y54" s="928">
        <f t="shared" si="6"/>
        <v>0</v>
      </c>
      <c r="Z54" s="928">
        <f t="shared" si="7"/>
        <v>3810872</v>
      </c>
      <c r="AA54" s="928">
        <f t="shared" si="8"/>
        <v>0</v>
      </c>
      <c r="AB54" s="928">
        <f t="shared" si="9"/>
        <v>0</v>
      </c>
    </row>
    <row r="55" spans="25:28" ht="15.75">
      <c r="Y55" s="928">
        <f t="shared" si="6"/>
        <v>0</v>
      </c>
      <c r="Z55" s="928">
        <f t="shared" si="7"/>
        <v>0</v>
      </c>
      <c r="AA55" s="928"/>
      <c r="AB55" s="928"/>
    </row>
    <row r="56" spans="2:28" ht="15.75">
      <c r="B56" s="26"/>
      <c r="C56" s="26"/>
      <c r="D56" s="26"/>
      <c r="E56" s="26"/>
      <c r="F56" s="26"/>
      <c r="G56" s="26"/>
      <c r="H56" s="26"/>
      <c r="I56" s="26"/>
      <c r="J56" s="26"/>
      <c r="K56" s="26"/>
      <c r="L56" s="26"/>
      <c r="M56" s="26"/>
      <c r="N56" s="1404" t="str">
        <f>'Thong tin'!B8</f>
        <v>Ninh Bình, ngày 02 tháng 8 năm 2017</v>
      </c>
      <c r="O56" s="1404"/>
      <c r="P56" s="1404"/>
      <c r="Q56" s="1404"/>
      <c r="R56" s="1404"/>
      <c r="S56" s="26"/>
      <c r="Z56" s="928">
        <f t="shared" si="7"/>
        <v>0</v>
      </c>
      <c r="AA56" s="928"/>
      <c r="AB56" s="928"/>
    </row>
    <row r="57" spans="2:19" ht="15.75">
      <c r="B57" s="26"/>
      <c r="C57" s="1391" t="s">
        <v>4</v>
      </c>
      <c r="D57" s="1391"/>
      <c r="E57" s="1391"/>
      <c r="F57" s="1391"/>
      <c r="G57" s="26"/>
      <c r="H57" s="26"/>
      <c r="I57" s="26"/>
      <c r="J57" s="26"/>
      <c r="K57" s="26"/>
      <c r="L57" s="26"/>
      <c r="M57" s="26"/>
      <c r="N57" s="1403" t="str">
        <f>'Thong tin'!B7</f>
        <v>CỤC TRƯỞNG</v>
      </c>
      <c r="O57" s="1403"/>
      <c r="P57" s="1403"/>
      <c r="Q57" s="1403"/>
      <c r="R57" s="1403"/>
      <c r="S57" s="26"/>
    </row>
    <row r="58" spans="2:19" ht="15.75">
      <c r="B58" s="26"/>
      <c r="C58" s="26"/>
      <c r="D58" s="26"/>
      <c r="E58" s="26"/>
      <c r="F58" s="26"/>
      <c r="G58" s="26"/>
      <c r="H58" s="26"/>
      <c r="I58" s="26"/>
      <c r="J58" s="26"/>
      <c r="K58" s="26"/>
      <c r="L58" s="26"/>
      <c r="M58" s="26"/>
      <c r="N58" s="889"/>
      <c r="O58" s="889"/>
      <c r="P58" s="889"/>
      <c r="Q58" s="889"/>
      <c r="R58" s="889"/>
      <c r="S58" s="26"/>
    </row>
    <row r="59" spans="2:19" ht="15.75">
      <c r="B59" s="26"/>
      <c r="C59" s="26"/>
      <c r="D59" s="26"/>
      <c r="E59" s="26"/>
      <c r="F59" s="26"/>
      <c r="G59" s="26"/>
      <c r="H59" s="26"/>
      <c r="I59" s="26"/>
      <c r="J59" s="26"/>
      <c r="K59" s="26"/>
      <c r="L59" s="26"/>
      <c r="M59" s="26"/>
      <c r="N59" s="889"/>
      <c r="O59" s="889"/>
      <c r="P59" s="889"/>
      <c r="Q59" s="889"/>
      <c r="R59" s="889"/>
      <c r="S59" s="26"/>
    </row>
    <row r="60" spans="2:19" ht="15.75">
      <c r="B60" s="26"/>
      <c r="C60" s="26"/>
      <c r="D60" s="26"/>
      <c r="E60" s="26"/>
      <c r="F60" s="26"/>
      <c r="G60" s="26"/>
      <c r="H60" s="26"/>
      <c r="I60" s="26"/>
      <c r="J60" s="26"/>
      <c r="K60" s="26"/>
      <c r="L60" s="26"/>
      <c r="M60" s="26"/>
      <c r="N60" s="889"/>
      <c r="O60" s="889"/>
      <c r="P60" s="889"/>
      <c r="Q60" s="889"/>
      <c r="R60" s="889"/>
      <c r="S60" s="26"/>
    </row>
    <row r="61" spans="2:19" ht="15.75">
      <c r="B61" s="26"/>
      <c r="C61" s="26"/>
      <c r="D61" s="26"/>
      <c r="E61" s="26"/>
      <c r="F61" s="26"/>
      <c r="G61" s="26"/>
      <c r="H61" s="26"/>
      <c r="I61" s="26"/>
      <c r="J61" s="26"/>
      <c r="K61" s="26"/>
      <c r="L61" s="26"/>
      <c r="M61" s="26"/>
      <c r="N61" s="889"/>
      <c r="O61" s="889"/>
      <c r="P61" s="889"/>
      <c r="Q61" s="889"/>
      <c r="R61" s="889"/>
      <c r="S61" s="26"/>
    </row>
    <row r="62" spans="2:19" ht="15.75">
      <c r="B62" s="26"/>
      <c r="C62" s="1403" t="str">
        <f>'Thong tin'!B5</f>
        <v>Nguyễn Thị Thanh Tâm</v>
      </c>
      <c r="D62" s="1403"/>
      <c r="E62" s="1403"/>
      <c r="F62" s="1403"/>
      <c r="G62" s="26"/>
      <c r="H62" s="26"/>
      <c r="I62" s="26"/>
      <c r="J62" s="26"/>
      <c r="K62" s="26"/>
      <c r="L62" s="26"/>
      <c r="M62" s="26"/>
      <c r="N62" s="1403" t="str">
        <f>'Thong tin'!B6</f>
        <v>Phạm Xuân Túy</v>
      </c>
      <c r="O62" s="1403"/>
      <c r="P62" s="1403"/>
      <c r="Q62" s="1403"/>
      <c r="R62" s="1403"/>
      <c r="S62" s="26"/>
    </row>
  </sheetData>
  <sheetProtection/>
  <mergeCells count="31">
    <mergeCell ref="S7:S10"/>
    <mergeCell ref="F7:F10"/>
    <mergeCell ref="A3:D3"/>
    <mergeCell ref="H7:R7"/>
    <mergeCell ref="Q6:T6"/>
    <mergeCell ref="H8:H10"/>
    <mergeCell ref="D8:E8"/>
    <mergeCell ref="E9:E10"/>
    <mergeCell ref="C62:F62"/>
    <mergeCell ref="N62:R62"/>
    <mergeCell ref="N56:R56"/>
    <mergeCell ref="C57:F57"/>
    <mergeCell ref="N57:R57"/>
    <mergeCell ref="J9:Q9"/>
    <mergeCell ref="E2:P2"/>
    <mergeCell ref="E3:P3"/>
    <mergeCell ref="E4:P4"/>
    <mergeCell ref="Q3:T3"/>
    <mergeCell ref="Q5:T5"/>
    <mergeCell ref="C7:E7"/>
    <mergeCell ref="G7:G10"/>
    <mergeCell ref="A4:D4"/>
    <mergeCell ref="C8:C10"/>
    <mergeCell ref="T7:T10"/>
    <mergeCell ref="A12:B12"/>
    <mergeCell ref="A7:B10"/>
    <mergeCell ref="D9:D10"/>
    <mergeCell ref="R8:R10"/>
    <mergeCell ref="A11:B11"/>
    <mergeCell ref="I9:I10"/>
    <mergeCell ref="I8:Q8"/>
  </mergeCells>
  <printOptions horizontalCentered="1"/>
  <pageMargins left="0.2" right="0" top="0" bottom="0" header="0" footer="0"/>
  <pageSetup horizontalDpi="600" verticalDpi="600" orientation="landscape" paperSize="9" scale="68"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1"/>
  <sheetViews>
    <sheetView view="pageBreakPreview" zoomScale="85" zoomScaleSheetLayoutView="85" zoomScalePageLayoutView="0" workbookViewId="0" topLeftCell="A8">
      <selection activeCell="J22" sqref="J22:N22"/>
    </sheetView>
  </sheetViews>
  <sheetFormatPr defaultColWidth="9.00390625" defaultRowHeight="15.75"/>
  <cols>
    <col min="1" max="1" width="3.75390625" style="572" customWidth="1"/>
    <col min="2" max="2" width="22.125" style="572" customWidth="1"/>
    <col min="3" max="3" width="7.50390625" style="572" customWidth="1"/>
    <col min="4" max="4" width="12.375" style="572" customWidth="1"/>
    <col min="5" max="5" width="6.25390625" style="572" customWidth="1"/>
    <col min="6" max="6" width="12.625" style="572" customWidth="1"/>
    <col min="7" max="7" width="8.00390625" style="572" customWidth="1"/>
    <col min="8" max="8" width="11.25390625" style="572" customWidth="1"/>
    <col min="9" max="9" width="7.125" style="572" customWidth="1"/>
    <col min="10" max="10" width="11.25390625" style="572" customWidth="1"/>
    <col min="11" max="11" width="7.375" style="572" customWidth="1"/>
    <col min="12" max="12" width="10.50390625" style="572" customWidth="1"/>
    <col min="13" max="13" width="6.00390625" style="572" customWidth="1"/>
    <col min="14" max="14" width="10.875" style="572" customWidth="1"/>
    <col min="15" max="16384" width="9.00390625" style="572" customWidth="1"/>
  </cols>
  <sheetData>
    <row r="1" spans="1:14" ht="18" customHeight="1">
      <c r="A1" s="784" t="s">
        <v>36</v>
      </c>
      <c r="B1" s="511"/>
      <c r="C1" s="511"/>
      <c r="D1" s="508"/>
      <c r="E1" s="1444" t="s">
        <v>585</v>
      </c>
      <c r="F1" s="1444"/>
      <c r="G1" s="1444"/>
      <c r="H1" s="1444"/>
      <c r="I1" s="1444"/>
      <c r="J1" s="1444"/>
      <c r="K1" s="1444"/>
      <c r="L1" s="571" t="s">
        <v>586</v>
      </c>
      <c r="M1" s="571"/>
      <c r="N1" s="571"/>
    </row>
    <row r="2" spans="1:14" ht="15.75" customHeight="1">
      <c r="A2" s="1423" t="s">
        <v>344</v>
      </c>
      <c r="B2" s="1423"/>
      <c r="C2" s="1423"/>
      <c r="D2" s="1423"/>
      <c r="E2" s="1444"/>
      <c r="F2" s="1444"/>
      <c r="G2" s="1444"/>
      <c r="H2" s="1444"/>
      <c r="I2" s="1444"/>
      <c r="J2" s="1444"/>
      <c r="K2" s="1444"/>
      <c r="L2" s="1445" t="str">
        <f>'Thong tin'!B4</f>
        <v>CTHADS tỉnh Ninh Bình</v>
      </c>
      <c r="M2" s="1445"/>
      <c r="N2" s="1445"/>
    </row>
    <row r="3" spans="1:14" ht="16.5" customHeight="1">
      <c r="A3" s="1420" t="s">
        <v>345</v>
      </c>
      <c r="B3" s="1420"/>
      <c r="C3" s="1420"/>
      <c r="D3" s="1420"/>
      <c r="E3" s="1446" t="str">
        <f>'Thong tin'!B3</f>
        <v>10 tháng / năm 2017</v>
      </c>
      <c r="F3" s="1446"/>
      <c r="G3" s="1446"/>
      <c r="H3" s="1446"/>
      <c r="I3" s="1446"/>
      <c r="J3" s="1446"/>
      <c r="K3" s="574"/>
      <c r="L3" s="1447" t="s">
        <v>656</v>
      </c>
      <c r="M3" s="1447"/>
      <c r="N3" s="1447"/>
    </row>
    <row r="4" spans="1:14" ht="15.75" customHeight="1">
      <c r="A4" s="510" t="s">
        <v>217</v>
      </c>
      <c r="B4" s="471"/>
      <c r="C4" s="471"/>
      <c r="D4" s="471"/>
      <c r="E4" s="576"/>
      <c r="F4" s="577"/>
      <c r="G4" s="577"/>
      <c r="H4" s="577"/>
      <c r="I4" s="577"/>
      <c r="J4" s="577"/>
      <c r="L4" s="1435" t="s">
        <v>412</v>
      </c>
      <c r="M4" s="1435"/>
      <c r="N4" s="1435"/>
    </row>
    <row r="5" spans="1:14" ht="18" customHeight="1">
      <c r="A5" s="577"/>
      <c r="D5" s="1436"/>
      <c r="E5" s="1436"/>
      <c r="F5" s="1436"/>
      <c r="G5" s="1436"/>
      <c r="H5" s="1436"/>
      <c r="I5" s="1436"/>
      <c r="J5" s="1436"/>
      <c r="K5" s="1436"/>
      <c r="L5" s="578" t="s">
        <v>365</v>
      </c>
      <c r="M5" s="578"/>
      <c r="N5" s="578"/>
    </row>
    <row r="6" spans="1:14" ht="18" customHeight="1">
      <c r="A6" s="1437" t="s">
        <v>72</v>
      </c>
      <c r="B6" s="1438"/>
      <c r="C6" s="1441" t="s">
        <v>366</v>
      </c>
      <c r="D6" s="1441"/>
      <c r="E6" s="1441"/>
      <c r="F6" s="1441"/>
      <c r="G6" s="1426" t="s">
        <v>7</v>
      </c>
      <c r="H6" s="1442"/>
      <c r="I6" s="1442"/>
      <c r="J6" s="1442"/>
      <c r="K6" s="1442"/>
      <c r="L6" s="1442"/>
      <c r="M6" s="1442"/>
      <c r="N6" s="1443"/>
    </row>
    <row r="7" spans="1:14" ht="27" customHeight="1">
      <c r="A7" s="1439"/>
      <c r="B7" s="1440"/>
      <c r="C7" s="1441"/>
      <c r="D7" s="1441"/>
      <c r="E7" s="1441"/>
      <c r="F7" s="1441"/>
      <c r="G7" s="1426" t="s">
        <v>368</v>
      </c>
      <c r="H7" s="1442"/>
      <c r="I7" s="1442"/>
      <c r="J7" s="1443"/>
      <c r="K7" s="1426" t="s">
        <v>110</v>
      </c>
      <c r="L7" s="1442"/>
      <c r="M7" s="1442"/>
      <c r="N7" s="1443"/>
    </row>
    <row r="8" spans="1:14" ht="28.5" customHeight="1">
      <c r="A8" s="1439"/>
      <c r="B8" s="1440"/>
      <c r="C8" s="1426" t="s">
        <v>107</v>
      </c>
      <c r="D8" s="1443"/>
      <c r="E8" s="1426" t="s">
        <v>106</v>
      </c>
      <c r="F8" s="1443"/>
      <c r="G8" s="1426" t="s">
        <v>108</v>
      </c>
      <c r="H8" s="1427"/>
      <c r="I8" s="1426" t="s">
        <v>109</v>
      </c>
      <c r="J8" s="1427"/>
      <c r="K8" s="1426" t="s">
        <v>111</v>
      </c>
      <c r="L8" s="1427"/>
      <c r="M8" s="1426" t="s">
        <v>112</v>
      </c>
      <c r="N8" s="1427"/>
    </row>
    <row r="9" spans="1:14" ht="24.75" customHeight="1">
      <c r="A9" s="1439"/>
      <c r="B9" s="1440"/>
      <c r="C9" s="738" t="s">
        <v>3</v>
      </c>
      <c r="D9" s="737" t="s">
        <v>10</v>
      </c>
      <c r="E9" s="737" t="s">
        <v>3</v>
      </c>
      <c r="F9" s="737" t="s">
        <v>10</v>
      </c>
      <c r="G9" s="737" t="s">
        <v>3</v>
      </c>
      <c r="H9" s="737" t="s">
        <v>10</v>
      </c>
      <c r="I9" s="737" t="s">
        <v>3</v>
      </c>
      <c r="J9" s="737" t="s">
        <v>10</v>
      </c>
      <c r="K9" s="737" t="s">
        <v>3</v>
      </c>
      <c r="L9" s="737" t="s">
        <v>10</v>
      </c>
      <c r="M9" s="737" t="s">
        <v>3</v>
      </c>
      <c r="N9" s="737" t="s">
        <v>10</v>
      </c>
    </row>
    <row r="10" spans="1:14" s="580" customFormat="1" ht="18" customHeight="1">
      <c r="A10" s="1432" t="s">
        <v>6</v>
      </c>
      <c r="B10" s="1432"/>
      <c r="C10" s="579">
        <v>1</v>
      </c>
      <c r="D10" s="579">
        <v>2</v>
      </c>
      <c r="E10" s="579">
        <v>3</v>
      </c>
      <c r="F10" s="579">
        <v>4</v>
      </c>
      <c r="G10" s="579">
        <v>5</v>
      </c>
      <c r="H10" s="579">
        <v>6</v>
      </c>
      <c r="I10" s="579">
        <v>7</v>
      </c>
      <c r="J10" s="579">
        <v>8</v>
      </c>
      <c r="K10" s="579">
        <v>9</v>
      </c>
      <c r="L10" s="579">
        <v>10</v>
      </c>
      <c r="M10" s="579">
        <v>11</v>
      </c>
      <c r="N10" s="579">
        <v>12</v>
      </c>
    </row>
    <row r="11" spans="1:14" s="580" customFormat="1" ht="18" customHeight="1">
      <c r="A11" s="1433" t="s">
        <v>38</v>
      </c>
      <c r="B11" s="1434"/>
      <c r="C11" s="826">
        <f>C12+C13</f>
        <v>95</v>
      </c>
      <c r="D11" s="826">
        <f aca="true" t="shared" si="0" ref="D11:N11">D12+D13</f>
        <v>837706</v>
      </c>
      <c r="E11" s="826">
        <f t="shared" si="0"/>
        <v>94</v>
      </c>
      <c r="F11" s="826">
        <f t="shared" si="0"/>
        <v>837706</v>
      </c>
      <c r="G11" s="826">
        <f t="shared" si="0"/>
        <v>94</v>
      </c>
      <c r="H11" s="826">
        <f t="shared" si="0"/>
        <v>830506</v>
      </c>
      <c r="I11" s="826">
        <f t="shared" si="0"/>
        <v>94</v>
      </c>
      <c r="J11" s="826">
        <f t="shared" si="0"/>
        <v>830506</v>
      </c>
      <c r="K11" s="826">
        <f t="shared" si="0"/>
        <v>0</v>
      </c>
      <c r="L11" s="826">
        <f t="shared" si="0"/>
        <v>7200</v>
      </c>
      <c r="M11" s="826">
        <f t="shared" si="0"/>
        <v>0</v>
      </c>
      <c r="N11" s="826">
        <f t="shared" si="0"/>
        <v>7200</v>
      </c>
    </row>
    <row r="12" spans="1:14" s="580" customFormat="1" ht="18" customHeight="1">
      <c r="A12" s="819" t="s">
        <v>0</v>
      </c>
      <c r="B12" s="819" t="s">
        <v>729</v>
      </c>
      <c r="C12" s="824">
        <v>0</v>
      </c>
      <c r="D12" s="824">
        <v>0</v>
      </c>
      <c r="E12" s="824">
        <v>0</v>
      </c>
      <c r="F12" s="824">
        <v>0</v>
      </c>
      <c r="G12" s="824"/>
      <c r="H12" s="824"/>
      <c r="I12" s="824"/>
      <c r="J12" s="824"/>
      <c r="K12" s="824"/>
      <c r="L12" s="824"/>
      <c r="M12" s="824"/>
      <c r="N12" s="824"/>
    </row>
    <row r="13" spans="1:14" s="580" customFormat="1" ht="18" customHeight="1">
      <c r="A13" s="819" t="s">
        <v>1</v>
      </c>
      <c r="B13" s="819" t="s">
        <v>695</v>
      </c>
      <c r="C13" s="826">
        <f>SUM(C14:C21)</f>
        <v>95</v>
      </c>
      <c r="D13" s="826">
        <f aca="true" t="shared" si="1" ref="D13:N13">SUM(D14:D21)</f>
        <v>837706</v>
      </c>
      <c r="E13" s="826">
        <f t="shared" si="1"/>
        <v>94</v>
      </c>
      <c r="F13" s="826">
        <f t="shared" si="1"/>
        <v>837706</v>
      </c>
      <c r="G13" s="826">
        <f t="shared" si="1"/>
        <v>94</v>
      </c>
      <c r="H13" s="826">
        <f t="shared" si="1"/>
        <v>830506</v>
      </c>
      <c r="I13" s="826">
        <f t="shared" si="1"/>
        <v>94</v>
      </c>
      <c r="J13" s="826">
        <f t="shared" si="1"/>
        <v>830506</v>
      </c>
      <c r="K13" s="826">
        <f t="shared" si="1"/>
        <v>0</v>
      </c>
      <c r="L13" s="826">
        <f t="shared" si="1"/>
        <v>7200</v>
      </c>
      <c r="M13" s="826">
        <f t="shared" si="1"/>
        <v>0</v>
      </c>
      <c r="N13" s="826">
        <f t="shared" si="1"/>
        <v>7200</v>
      </c>
    </row>
    <row r="14" spans="1:14" s="580" customFormat="1" ht="18" customHeight="1">
      <c r="A14" s="820" t="s">
        <v>53</v>
      </c>
      <c r="B14" s="822" t="s">
        <v>696</v>
      </c>
      <c r="C14" s="824">
        <v>0</v>
      </c>
      <c r="D14" s="824">
        <v>0</v>
      </c>
      <c r="E14" s="824">
        <v>0</v>
      </c>
      <c r="F14" s="824">
        <v>0</v>
      </c>
      <c r="G14" s="825"/>
      <c r="H14" s="825"/>
      <c r="I14" s="825"/>
      <c r="J14" s="825"/>
      <c r="K14" s="825"/>
      <c r="L14" s="825"/>
      <c r="M14" s="825"/>
      <c r="N14" s="825"/>
    </row>
    <row r="15" spans="1:14" s="580" customFormat="1" ht="18" customHeight="1">
      <c r="A15" s="820" t="s">
        <v>58</v>
      </c>
      <c r="B15" s="822" t="s">
        <v>700</v>
      </c>
      <c r="C15" s="824">
        <v>1</v>
      </c>
      <c r="D15" s="824">
        <v>2500</v>
      </c>
      <c r="E15" s="824">
        <v>1</v>
      </c>
      <c r="F15" s="824">
        <v>2500</v>
      </c>
      <c r="G15" s="825">
        <v>1</v>
      </c>
      <c r="H15" s="825">
        <v>2500</v>
      </c>
      <c r="I15" s="825">
        <v>1</v>
      </c>
      <c r="J15" s="825">
        <v>2500</v>
      </c>
      <c r="K15" s="825"/>
      <c r="L15" s="825"/>
      <c r="M15" s="825"/>
      <c r="N15" s="825"/>
    </row>
    <row r="16" spans="1:14" s="580" customFormat="1" ht="18" customHeight="1">
      <c r="A16" s="820" t="s">
        <v>73</v>
      </c>
      <c r="B16" s="822" t="s">
        <v>703</v>
      </c>
      <c r="C16" s="824">
        <v>6</v>
      </c>
      <c r="D16" s="824">
        <v>100238</v>
      </c>
      <c r="E16" s="824">
        <v>6</v>
      </c>
      <c r="F16" s="824">
        <v>100238</v>
      </c>
      <c r="G16" s="825">
        <v>6</v>
      </c>
      <c r="H16" s="825">
        <v>100238</v>
      </c>
      <c r="I16" s="825">
        <v>6</v>
      </c>
      <c r="J16" s="825">
        <v>100238</v>
      </c>
      <c r="K16" s="825"/>
      <c r="L16" s="825"/>
      <c r="M16" s="825"/>
      <c r="N16" s="825"/>
    </row>
    <row r="17" spans="1:14" s="581" customFormat="1" ht="23.25" customHeight="1">
      <c r="A17" s="820" t="s">
        <v>74</v>
      </c>
      <c r="B17" s="822" t="s">
        <v>730</v>
      </c>
      <c r="C17" s="824">
        <v>25</v>
      </c>
      <c r="D17" s="824">
        <f>246990+7200</f>
        <v>254190</v>
      </c>
      <c r="E17" s="824">
        <v>25</v>
      </c>
      <c r="F17" s="824">
        <f>246990+7200</f>
        <v>254190</v>
      </c>
      <c r="G17" s="825">
        <v>25</v>
      </c>
      <c r="H17" s="825">
        <v>246990</v>
      </c>
      <c r="I17" s="825">
        <v>25</v>
      </c>
      <c r="J17" s="825">
        <v>246990</v>
      </c>
      <c r="K17" s="825"/>
      <c r="L17" s="825">
        <v>7200</v>
      </c>
      <c r="M17" s="825"/>
      <c r="N17" s="825">
        <v>7200</v>
      </c>
    </row>
    <row r="18" spans="1:14" s="582" customFormat="1" ht="24.75" customHeight="1">
      <c r="A18" s="820" t="s">
        <v>75</v>
      </c>
      <c r="B18" s="822" t="s">
        <v>731</v>
      </c>
      <c r="C18" s="824">
        <v>9</v>
      </c>
      <c r="D18" s="824">
        <v>51111</v>
      </c>
      <c r="E18" s="824">
        <v>9</v>
      </c>
      <c r="F18" s="824">
        <v>51111</v>
      </c>
      <c r="G18" s="825">
        <v>9</v>
      </c>
      <c r="H18" s="825">
        <v>51111</v>
      </c>
      <c r="I18" s="825">
        <v>9</v>
      </c>
      <c r="J18" s="825">
        <v>51111</v>
      </c>
      <c r="K18" s="825"/>
      <c r="L18" s="825"/>
      <c r="M18" s="825"/>
      <c r="N18" s="825"/>
    </row>
    <row r="19" spans="1:14" s="582" customFormat="1" ht="24.75" customHeight="1">
      <c r="A19" s="820" t="s">
        <v>76</v>
      </c>
      <c r="B19" s="822" t="s">
        <v>713</v>
      </c>
      <c r="C19" s="824">
        <v>1</v>
      </c>
      <c r="D19" s="824">
        <v>5000</v>
      </c>
      <c r="E19" s="824">
        <v>0</v>
      </c>
      <c r="F19" s="824">
        <v>5000</v>
      </c>
      <c r="G19" s="825">
        <v>0</v>
      </c>
      <c r="H19" s="825">
        <v>5000</v>
      </c>
      <c r="I19" s="825">
        <v>0</v>
      </c>
      <c r="J19" s="825">
        <v>5000</v>
      </c>
      <c r="K19" s="825">
        <v>0</v>
      </c>
      <c r="L19" s="825">
        <v>0</v>
      </c>
      <c r="M19" s="825">
        <v>0</v>
      </c>
      <c r="N19" s="825">
        <v>0</v>
      </c>
    </row>
    <row r="20" spans="1:14" s="582" customFormat="1" ht="24.75" customHeight="1">
      <c r="A20" s="820" t="s">
        <v>77</v>
      </c>
      <c r="B20" s="822" t="s">
        <v>718</v>
      </c>
      <c r="C20" s="824">
        <v>26</v>
      </c>
      <c r="D20" s="824">
        <v>230502</v>
      </c>
      <c r="E20" s="824">
        <v>26</v>
      </c>
      <c r="F20" s="824">
        <v>230502</v>
      </c>
      <c r="G20" s="825">
        <v>26</v>
      </c>
      <c r="H20" s="825">
        <v>230502</v>
      </c>
      <c r="I20" s="825">
        <v>26</v>
      </c>
      <c r="J20" s="825">
        <v>230502</v>
      </c>
      <c r="K20" s="825"/>
      <c r="L20" s="825"/>
      <c r="M20" s="825"/>
      <c r="N20" s="825"/>
    </row>
    <row r="21" spans="1:14" s="582" customFormat="1" ht="24.75" customHeight="1">
      <c r="A21" s="820" t="s">
        <v>78</v>
      </c>
      <c r="B21" s="823" t="s">
        <v>725</v>
      </c>
      <c r="C21" s="824">
        <v>27</v>
      </c>
      <c r="D21" s="824">
        <v>194165</v>
      </c>
      <c r="E21" s="824">
        <v>27</v>
      </c>
      <c r="F21" s="824">
        <v>194165</v>
      </c>
      <c r="G21" s="825">
        <v>27</v>
      </c>
      <c r="H21" s="825">
        <v>194165</v>
      </c>
      <c r="I21" s="825">
        <v>27</v>
      </c>
      <c r="J21" s="825">
        <v>194165</v>
      </c>
      <c r="K21" s="825">
        <v>0</v>
      </c>
      <c r="L21" s="825">
        <v>0</v>
      </c>
      <c r="M21" s="825">
        <v>0</v>
      </c>
      <c r="N21" s="825">
        <v>0</v>
      </c>
    </row>
    <row r="22" spans="2:14" ht="24" customHeight="1">
      <c r="B22" s="739"/>
      <c r="C22" s="739"/>
      <c r="D22" s="739"/>
      <c r="E22" s="739"/>
      <c r="F22" s="739"/>
      <c r="G22" s="739"/>
      <c r="H22" s="739"/>
      <c r="I22" s="739"/>
      <c r="J22" s="1428" t="s">
        <v>750</v>
      </c>
      <c r="K22" s="1428"/>
      <c r="L22" s="1428"/>
      <c r="M22" s="1428"/>
      <c r="N22" s="1428"/>
    </row>
    <row r="23" spans="2:14" ht="24.75" customHeight="1">
      <c r="B23" s="1431" t="s">
        <v>736</v>
      </c>
      <c r="C23" s="1431"/>
      <c r="D23" s="1431"/>
      <c r="E23" s="1431"/>
      <c r="F23" s="739"/>
      <c r="G23" s="739"/>
      <c r="H23" s="739"/>
      <c r="I23" s="739"/>
      <c r="J23" s="1431" t="s">
        <v>519</v>
      </c>
      <c r="K23" s="1431"/>
      <c r="L23" s="1431"/>
      <c r="M23" s="1431"/>
      <c r="N23" s="1431"/>
    </row>
    <row r="24" spans="2:14" ht="18.75">
      <c r="B24" s="586"/>
      <c r="C24" s="584"/>
      <c r="D24" s="584"/>
      <c r="E24" s="584"/>
      <c r="F24" s="584"/>
      <c r="G24" s="584"/>
      <c r="H24" s="584"/>
      <c r="I24" s="584"/>
      <c r="J24" s="584"/>
      <c r="K24" s="584"/>
      <c r="L24" s="584"/>
      <c r="M24" s="584"/>
      <c r="N24" s="584"/>
    </row>
    <row r="25" spans="2:14" ht="18.75">
      <c r="B25" s="584"/>
      <c r="C25" s="584"/>
      <c r="D25" s="584"/>
      <c r="E25" s="584"/>
      <c r="F25" s="584"/>
      <c r="G25" s="899"/>
      <c r="H25" s="899"/>
      <c r="I25" s="899"/>
      <c r="J25" s="899"/>
      <c r="K25" s="584"/>
      <c r="L25" s="584"/>
      <c r="M25" s="584"/>
      <c r="N25" s="584"/>
    </row>
    <row r="26" spans="2:14" ht="18.75">
      <c r="B26" s="584"/>
      <c r="C26" s="584"/>
      <c r="D26" s="584"/>
      <c r="E26" s="584"/>
      <c r="F26" s="584"/>
      <c r="G26" s="899"/>
      <c r="H26" s="899"/>
      <c r="I26" s="899"/>
      <c r="J26" s="899"/>
      <c r="K26" s="584"/>
      <c r="L26" s="584"/>
      <c r="M26" s="584"/>
      <c r="N26" s="584"/>
    </row>
    <row r="27" spans="2:14" ht="18.75">
      <c r="B27" s="584"/>
      <c r="C27" s="584"/>
      <c r="D27" s="584"/>
      <c r="E27" s="584"/>
      <c r="F27" s="584"/>
      <c r="G27" s="899"/>
      <c r="H27" s="899"/>
      <c r="I27" s="899"/>
      <c r="J27" s="899"/>
      <c r="K27" s="584"/>
      <c r="L27" s="584"/>
      <c r="M27" s="584"/>
      <c r="N27" s="584"/>
    </row>
    <row r="28" spans="2:14" ht="18.75">
      <c r="B28" s="1429" t="s">
        <v>720</v>
      </c>
      <c r="C28" s="1429"/>
      <c r="D28" s="1429"/>
      <c r="E28" s="1429"/>
      <c r="F28" s="900"/>
      <c r="G28" s="901"/>
      <c r="H28" s="901"/>
      <c r="I28" s="901"/>
      <c r="J28" s="1430" t="s">
        <v>686</v>
      </c>
      <c r="K28" s="1430"/>
      <c r="L28" s="1430"/>
      <c r="M28" s="1430"/>
      <c r="N28" s="1430"/>
    </row>
    <row r="29" spans="7:10" ht="15.75">
      <c r="G29" s="587"/>
      <c r="H29" s="587"/>
      <c r="I29" s="587"/>
      <c r="J29" s="587"/>
    </row>
    <row r="30" spans="7:10" ht="15.75">
      <c r="G30" s="587"/>
      <c r="H30" s="587"/>
      <c r="I30" s="587"/>
      <c r="J30" s="587"/>
    </row>
    <row r="31" spans="7:10" ht="15.75">
      <c r="G31" s="587"/>
      <c r="H31" s="587"/>
      <c r="I31" s="587"/>
      <c r="J31" s="587"/>
    </row>
  </sheetData>
  <sheetProtection/>
  <mergeCells count="26">
    <mergeCell ref="E1:K2"/>
    <mergeCell ref="A2:D2"/>
    <mergeCell ref="L2:N2"/>
    <mergeCell ref="A3:D3"/>
    <mergeCell ref="E3:J3"/>
    <mergeCell ref="L3:N3"/>
    <mergeCell ref="L4:N4"/>
    <mergeCell ref="D5:K5"/>
    <mergeCell ref="A6:B9"/>
    <mergeCell ref="C6:F7"/>
    <mergeCell ref="G6:N6"/>
    <mergeCell ref="M8:N8"/>
    <mergeCell ref="G7:J7"/>
    <mergeCell ref="K7:N7"/>
    <mergeCell ref="C8:D8"/>
    <mergeCell ref="E8:F8"/>
    <mergeCell ref="G8:H8"/>
    <mergeCell ref="I8:J8"/>
    <mergeCell ref="K8:L8"/>
    <mergeCell ref="J22:N22"/>
    <mergeCell ref="B28:E28"/>
    <mergeCell ref="J28:N28"/>
    <mergeCell ref="B23:E23"/>
    <mergeCell ref="J23:N23"/>
    <mergeCell ref="A10:B10"/>
    <mergeCell ref="A11:B11"/>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0"/>
  <sheetViews>
    <sheetView view="pageBreakPreview" zoomScaleSheetLayoutView="100" zoomScalePageLayoutView="0" workbookViewId="0" topLeftCell="A3">
      <selection activeCell="H25" sqref="H25"/>
    </sheetView>
  </sheetViews>
  <sheetFormatPr defaultColWidth="9.00390625" defaultRowHeight="15.75"/>
  <cols>
    <col min="1" max="1" width="4.00390625" style="572" customWidth="1"/>
    <col min="2" max="2" width="21.125" style="572" customWidth="1"/>
    <col min="3" max="3" width="10.25390625" style="572" customWidth="1"/>
    <col min="4" max="6" width="7.875" style="572" customWidth="1"/>
    <col min="7" max="7" width="9.25390625" style="572" customWidth="1"/>
    <col min="8" max="8" width="7.25390625" style="572" customWidth="1"/>
    <col min="9" max="10" width="7.875" style="572" customWidth="1"/>
    <col min="11" max="11" width="7.125" style="572" customWidth="1"/>
    <col min="12" max="12" width="7.00390625" style="572" customWidth="1"/>
    <col min="13" max="13" width="7.875" style="572" customWidth="1"/>
    <col min="14" max="14" width="10.25390625" style="572" customWidth="1"/>
    <col min="15" max="16" width="7.875" style="572" customWidth="1"/>
    <col min="17" max="16384" width="9.00390625" style="572" customWidth="1"/>
  </cols>
  <sheetData>
    <row r="1" spans="1:16" ht="19.5" customHeight="1">
      <c r="A1" s="1463" t="s">
        <v>36</v>
      </c>
      <c r="B1" s="1463"/>
      <c r="C1" s="588"/>
      <c r="D1" s="1464" t="s">
        <v>658</v>
      </c>
      <c r="E1" s="1464"/>
      <c r="F1" s="1464"/>
      <c r="G1" s="1464"/>
      <c r="H1" s="1464"/>
      <c r="I1" s="1464"/>
      <c r="J1" s="1464"/>
      <c r="K1" s="1464"/>
      <c r="L1" s="1464"/>
      <c r="M1" s="1465" t="s">
        <v>400</v>
      </c>
      <c r="N1" s="1466"/>
      <c r="O1" s="1466"/>
      <c r="P1" s="1466"/>
    </row>
    <row r="2" spans="1:16" ht="21" customHeight="1">
      <c r="A2" s="1467" t="s">
        <v>344</v>
      </c>
      <c r="B2" s="1468"/>
      <c r="C2" s="1468"/>
      <c r="D2" s="1464"/>
      <c r="E2" s="1464"/>
      <c r="F2" s="1464"/>
      <c r="G2" s="1464"/>
      <c r="H2" s="1464"/>
      <c r="I2" s="1464"/>
      <c r="J2" s="1464"/>
      <c r="K2" s="1464"/>
      <c r="L2" s="1464"/>
      <c r="M2" s="1469" t="str">
        <f>'Thong tin'!B4</f>
        <v>CTHADS tỉnh Ninh Bình</v>
      </c>
      <c r="N2" s="1470"/>
      <c r="O2" s="1470"/>
      <c r="P2" s="1470"/>
    </row>
    <row r="3" spans="1:13" ht="19.5" customHeight="1">
      <c r="A3" s="742" t="s">
        <v>678</v>
      </c>
      <c r="D3" s="1464"/>
      <c r="E3" s="1464"/>
      <c r="F3" s="1464"/>
      <c r="G3" s="1464"/>
      <c r="H3" s="1464"/>
      <c r="I3" s="1464"/>
      <c r="J3" s="1464"/>
      <c r="K3" s="1464"/>
      <c r="L3" s="1464"/>
      <c r="M3" s="742" t="s">
        <v>659</v>
      </c>
    </row>
    <row r="4" spans="1:16" ht="19.5" customHeight="1">
      <c r="A4" s="1471" t="s">
        <v>402</v>
      </c>
      <c r="B4" s="1471"/>
      <c r="C4" s="1471"/>
      <c r="D4" s="1476" t="str">
        <f>'Thong tin'!B3</f>
        <v>10 tháng / năm 2017</v>
      </c>
      <c r="E4" s="1476"/>
      <c r="F4" s="1476"/>
      <c r="G4" s="1476"/>
      <c r="H4" s="1476"/>
      <c r="I4" s="1476"/>
      <c r="J4" s="1476"/>
      <c r="K4" s="1476"/>
      <c r="L4" s="1476"/>
      <c r="M4" s="1472" t="s">
        <v>403</v>
      </c>
      <c r="N4" s="1472"/>
      <c r="O4" s="1472"/>
      <c r="P4" s="1472"/>
    </row>
    <row r="5" spans="1:16" s="591" customFormat="1" ht="18.75" customHeight="1">
      <c r="A5" s="590"/>
      <c r="B5" s="590"/>
      <c r="D5" s="1476"/>
      <c r="E5" s="1476"/>
      <c r="F5" s="1476"/>
      <c r="G5" s="1476"/>
      <c r="H5" s="1476"/>
      <c r="I5" s="1476"/>
      <c r="J5" s="1476"/>
      <c r="K5" s="1476"/>
      <c r="L5" s="1476"/>
      <c r="M5" s="592" t="s">
        <v>404</v>
      </c>
      <c r="N5" s="593"/>
      <c r="O5" s="593"/>
      <c r="P5" s="593"/>
    </row>
    <row r="6" spans="1:16" ht="40.5" customHeight="1">
      <c r="A6" s="1477" t="s">
        <v>72</v>
      </c>
      <c r="B6" s="1478"/>
      <c r="C6" s="1481" t="s">
        <v>100</v>
      </c>
      <c r="D6" s="1460"/>
      <c r="E6" s="1460"/>
      <c r="F6" s="1460"/>
      <c r="G6" s="1460"/>
      <c r="H6" s="1460"/>
      <c r="I6" s="1460"/>
      <c r="J6" s="1460"/>
      <c r="K6" s="1462" t="s">
        <v>99</v>
      </c>
      <c r="L6" s="1462"/>
      <c r="M6" s="1462"/>
      <c r="N6" s="1462"/>
      <c r="O6" s="1462"/>
      <c r="P6" s="1462"/>
    </row>
    <row r="7" spans="1:16" ht="20.25" customHeight="1">
      <c r="A7" s="1479"/>
      <c r="B7" s="1480"/>
      <c r="C7" s="1481" t="s">
        <v>3</v>
      </c>
      <c r="D7" s="1460"/>
      <c r="E7" s="1460"/>
      <c r="F7" s="1461"/>
      <c r="G7" s="1462" t="s">
        <v>10</v>
      </c>
      <c r="H7" s="1462"/>
      <c r="I7" s="1462"/>
      <c r="J7" s="1462"/>
      <c r="K7" s="1457" t="s">
        <v>3</v>
      </c>
      <c r="L7" s="1457"/>
      <c r="M7" s="1457"/>
      <c r="N7" s="1458" t="s">
        <v>10</v>
      </c>
      <c r="O7" s="1458"/>
      <c r="P7" s="1458"/>
    </row>
    <row r="8" spans="1:16" ht="30.75" customHeight="1">
      <c r="A8" s="1479"/>
      <c r="B8" s="1480"/>
      <c r="C8" s="1459" t="s">
        <v>405</v>
      </c>
      <c r="D8" s="1460" t="s">
        <v>96</v>
      </c>
      <c r="E8" s="1460"/>
      <c r="F8" s="1461"/>
      <c r="G8" s="1462" t="s">
        <v>406</v>
      </c>
      <c r="H8" s="1462" t="s">
        <v>96</v>
      </c>
      <c r="I8" s="1462"/>
      <c r="J8" s="1462"/>
      <c r="K8" s="1462" t="s">
        <v>39</v>
      </c>
      <c r="L8" s="1462" t="s">
        <v>97</v>
      </c>
      <c r="M8" s="1462"/>
      <c r="N8" s="1462" t="s">
        <v>80</v>
      </c>
      <c r="O8" s="1462" t="s">
        <v>97</v>
      </c>
      <c r="P8" s="1462"/>
    </row>
    <row r="9" spans="1:16" ht="49.5" customHeight="1">
      <c r="A9" s="1479"/>
      <c r="B9" s="1480"/>
      <c r="C9" s="1459"/>
      <c r="D9" s="744" t="s">
        <v>44</v>
      </c>
      <c r="E9" s="744" t="s">
        <v>45</v>
      </c>
      <c r="F9" s="744" t="s">
        <v>48</v>
      </c>
      <c r="G9" s="1462"/>
      <c r="H9" s="744" t="s">
        <v>44</v>
      </c>
      <c r="I9" s="744" t="s">
        <v>45</v>
      </c>
      <c r="J9" s="744" t="s">
        <v>48</v>
      </c>
      <c r="K9" s="1462"/>
      <c r="L9" s="744" t="s">
        <v>16</v>
      </c>
      <c r="M9" s="744" t="s">
        <v>15</v>
      </c>
      <c r="N9" s="1462"/>
      <c r="O9" s="744" t="s">
        <v>16</v>
      </c>
      <c r="P9" s="744" t="s">
        <v>15</v>
      </c>
    </row>
    <row r="10" spans="1:16" ht="15" customHeight="1">
      <c r="A10" s="1450" t="s">
        <v>6</v>
      </c>
      <c r="B10" s="1451"/>
      <c r="C10" s="594">
        <v>1</v>
      </c>
      <c r="D10" s="594" t="s">
        <v>53</v>
      </c>
      <c r="E10" s="594" t="s">
        <v>58</v>
      </c>
      <c r="F10" s="594" t="s">
        <v>73</v>
      </c>
      <c r="G10" s="594" t="s">
        <v>74</v>
      </c>
      <c r="H10" s="594" t="s">
        <v>75</v>
      </c>
      <c r="I10" s="594" t="s">
        <v>76</v>
      </c>
      <c r="J10" s="594" t="s">
        <v>77</v>
      </c>
      <c r="K10" s="594" t="s">
        <v>78</v>
      </c>
      <c r="L10" s="594" t="s">
        <v>101</v>
      </c>
      <c r="M10" s="594" t="s">
        <v>102</v>
      </c>
      <c r="N10" s="594" t="s">
        <v>103</v>
      </c>
      <c r="O10" s="594" t="s">
        <v>104</v>
      </c>
      <c r="P10" s="594" t="s">
        <v>105</v>
      </c>
    </row>
    <row r="11" spans="1:16" ht="15" customHeight="1">
      <c r="A11" s="1452" t="s">
        <v>41</v>
      </c>
      <c r="B11" s="1453"/>
      <c r="C11" s="828"/>
      <c r="D11" s="828"/>
      <c r="E11" s="828"/>
      <c r="F11" s="828"/>
      <c r="G11" s="828"/>
      <c r="H11" s="828"/>
      <c r="I11" s="828"/>
      <c r="J11" s="828"/>
      <c r="K11" s="828"/>
      <c r="L11" s="828"/>
      <c r="M11" s="828"/>
      <c r="N11" s="828"/>
      <c r="O11" s="828"/>
      <c r="P11" s="828"/>
    </row>
    <row r="12" spans="1:16" ht="15" customHeight="1">
      <c r="A12" s="14" t="s">
        <v>0</v>
      </c>
      <c r="B12" s="15" t="s">
        <v>98</v>
      </c>
      <c r="C12" s="829"/>
      <c r="D12" s="829"/>
      <c r="E12" s="829"/>
      <c r="F12" s="829"/>
      <c r="G12" s="829"/>
      <c r="H12" s="829"/>
      <c r="I12" s="829"/>
      <c r="J12" s="829"/>
      <c r="K12" s="829"/>
      <c r="L12" s="829"/>
      <c r="M12" s="829"/>
      <c r="N12" s="829"/>
      <c r="O12" s="829"/>
      <c r="P12" s="829"/>
    </row>
    <row r="13" spans="1:16" ht="15" customHeight="1">
      <c r="A13" s="17" t="s">
        <v>1</v>
      </c>
      <c r="B13" s="18" t="s">
        <v>19</v>
      </c>
      <c r="C13" s="829"/>
      <c r="D13" s="829"/>
      <c r="E13" s="829"/>
      <c r="F13" s="829"/>
      <c r="G13" s="829"/>
      <c r="H13" s="829"/>
      <c r="I13" s="829"/>
      <c r="J13" s="829"/>
      <c r="K13" s="829"/>
      <c r="L13" s="829"/>
      <c r="M13" s="829"/>
      <c r="N13" s="829"/>
      <c r="O13" s="829"/>
      <c r="P13" s="829"/>
    </row>
    <row r="14" spans="1:16" ht="15" customHeight="1">
      <c r="A14" s="19" t="s">
        <v>52</v>
      </c>
      <c r="B14" s="7" t="s">
        <v>696</v>
      </c>
      <c r="C14" s="829"/>
      <c r="D14" s="830"/>
      <c r="E14" s="830"/>
      <c r="F14" s="830"/>
      <c r="G14" s="830"/>
      <c r="H14" s="830"/>
      <c r="I14" s="830"/>
      <c r="J14" s="830"/>
      <c r="K14" s="830"/>
      <c r="L14" s="830"/>
      <c r="M14" s="830"/>
      <c r="N14" s="830"/>
      <c r="O14" s="831"/>
      <c r="P14" s="831"/>
    </row>
    <row r="15" spans="1:16" ht="15" customHeight="1">
      <c r="A15" s="19" t="s">
        <v>53</v>
      </c>
      <c r="B15" s="7" t="s">
        <v>700</v>
      </c>
      <c r="C15" s="829"/>
      <c r="D15" s="830"/>
      <c r="E15" s="830"/>
      <c r="F15" s="830"/>
      <c r="G15" s="830"/>
      <c r="H15" s="830"/>
      <c r="I15" s="830"/>
      <c r="J15" s="830"/>
      <c r="K15" s="830"/>
      <c r="L15" s="830"/>
      <c r="M15" s="830"/>
      <c r="N15" s="830"/>
      <c r="O15" s="831"/>
      <c r="P15" s="831"/>
    </row>
    <row r="16" spans="1:16" ht="15" customHeight="1">
      <c r="A16" s="19" t="s">
        <v>58</v>
      </c>
      <c r="B16" s="7" t="s">
        <v>703</v>
      </c>
      <c r="C16" s="829"/>
      <c r="D16" s="830"/>
      <c r="E16" s="830"/>
      <c r="F16" s="830"/>
      <c r="G16" s="830"/>
      <c r="H16" s="830"/>
      <c r="I16" s="830"/>
      <c r="J16" s="830"/>
      <c r="K16" s="830"/>
      <c r="L16" s="830"/>
      <c r="M16" s="830"/>
      <c r="N16" s="830"/>
      <c r="O16" s="831"/>
      <c r="P16" s="831"/>
    </row>
    <row r="17" spans="1:16" ht="15" customHeight="1">
      <c r="A17" s="19" t="s">
        <v>73</v>
      </c>
      <c r="B17" s="827" t="s">
        <v>730</v>
      </c>
      <c r="C17" s="829"/>
      <c r="D17" s="830"/>
      <c r="E17" s="830"/>
      <c r="F17" s="830"/>
      <c r="G17" s="830"/>
      <c r="H17" s="830"/>
      <c r="I17" s="830"/>
      <c r="J17" s="830"/>
      <c r="K17" s="830"/>
      <c r="L17" s="830"/>
      <c r="M17" s="830"/>
      <c r="N17" s="830"/>
      <c r="O17" s="831"/>
      <c r="P17" s="831"/>
    </row>
    <row r="18" spans="1:16" ht="15" customHeight="1">
      <c r="A18" s="19" t="s">
        <v>74</v>
      </c>
      <c r="B18" s="827" t="s">
        <v>731</v>
      </c>
      <c r="C18" s="829"/>
      <c r="D18" s="830"/>
      <c r="E18" s="830"/>
      <c r="F18" s="830"/>
      <c r="G18" s="830"/>
      <c r="H18" s="830"/>
      <c r="I18" s="830"/>
      <c r="J18" s="830"/>
      <c r="K18" s="830"/>
      <c r="L18" s="830"/>
      <c r="M18" s="830"/>
      <c r="N18" s="830"/>
      <c r="O18" s="831"/>
      <c r="P18" s="831"/>
    </row>
    <row r="19" spans="1:16" ht="15" customHeight="1">
      <c r="A19" s="19" t="s">
        <v>75</v>
      </c>
      <c r="B19" s="827" t="s">
        <v>713</v>
      </c>
      <c r="C19" s="829"/>
      <c r="D19" s="830"/>
      <c r="E19" s="830"/>
      <c r="F19" s="830"/>
      <c r="G19" s="830"/>
      <c r="H19" s="830"/>
      <c r="I19" s="830"/>
      <c r="J19" s="830"/>
      <c r="K19" s="830"/>
      <c r="L19" s="830"/>
      <c r="M19" s="830"/>
      <c r="N19" s="830"/>
      <c r="O19" s="831"/>
      <c r="P19" s="831"/>
    </row>
    <row r="20" spans="1:16" ht="15" customHeight="1">
      <c r="A20" s="19" t="s">
        <v>76</v>
      </c>
      <c r="B20" s="827" t="s">
        <v>718</v>
      </c>
      <c r="C20" s="829"/>
      <c r="D20" s="830"/>
      <c r="E20" s="830"/>
      <c r="F20" s="830"/>
      <c r="G20" s="830"/>
      <c r="H20" s="830"/>
      <c r="I20" s="830"/>
      <c r="J20" s="830"/>
      <c r="K20" s="830"/>
      <c r="L20" s="830"/>
      <c r="M20" s="830"/>
      <c r="N20" s="830"/>
      <c r="O20" s="831"/>
      <c r="P20" s="831"/>
    </row>
    <row r="21" spans="1:16" ht="15" customHeight="1">
      <c r="A21" s="19" t="s">
        <v>77</v>
      </c>
      <c r="B21" s="827" t="s">
        <v>725</v>
      </c>
      <c r="C21" s="829"/>
      <c r="D21" s="830"/>
      <c r="E21" s="830"/>
      <c r="F21" s="830"/>
      <c r="G21" s="830"/>
      <c r="H21" s="830"/>
      <c r="I21" s="830"/>
      <c r="J21" s="830"/>
      <c r="K21" s="830"/>
      <c r="L21" s="830"/>
      <c r="M21" s="830"/>
      <c r="N21" s="830"/>
      <c r="O21" s="831"/>
      <c r="P21" s="831"/>
    </row>
    <row r="22" spans="1:16" ht="25.5" customHeight="1">
      <c r="A22" s="595"/>
      <c r="B22" s="596"/>
      <c r="C22" s="597"/>
      <c r="D22" s="597"/>
      <c r="E22" s="597"/>
      <c r="F22" s="597"/>
      <c r="G22" s="597"/>
      <c r="H22" s="597"/>
      <c r="I22" s="597"/>
      <c r="J22" s="597"/>
      <c r="K22" s="1456" t="str">
        <f>'Thong tin'!B8</f>
        <v>Ninh Bình, ngày 02 tháng 8 năm 2017</v>
      </c>
      <c r="L22" s="1456"/>
      <c r="M22" s="1456"/>
      <c r="N22" s="1456"/>
      <c r="O22" s="1456"/>
      <c r="P22" s="1456"/>
    </row>
    <row r="23" spans="2:16" ht="21.75" customHeight="1">
      <c r="B23" s="1474" t="s">
        <v>4</v>
      </c>
      <c r="C23" s="1474"/>
      <c r="D23" s="1474"/>
      <c r="E23" s="740"/>
      <c r="F23" s="598"/>
      <c r="G23" s="598"/>
      <c r="H23" s="598"/>
      <c r="I23" s="598"/>
      <c r="J23" s="598"/>
      <c r="L23" s="1454" t="str">
        <f>'Thong tin'!B7</f>
        <v>CỤC TRƯỞNG</v>
      </c>
      <c r="M23" s="1455"/>
      <c r="N23" s="1455"/>
      <c r="O23" s="1455"/>
      <c r="P23" s="598"/>
    </row>
    <row r="24" spans="2:16" ht="21" customHeight="1">
      <c r="B24" s="740"/>
      <c r="C24" s="740"/>
      <c r="D24" s="740"/>
      <c r="E24" s="740"/>
      <c r="F24" s="598"/>
      <c r="G24" s="598"/>
      <c r="H24" s="598"/>
      <c r="I24" s="598"/>
      <c r="J24" s="598"/>
      <c r="K24" s="598"/>
      <c r="L24" s="598"/>
      <c r="M24" s="598"/>
      <c r="N24" s="598"/>
      <c r="O24" s="598"/>
      <c r="P24" s="598"/>
    </row>
    <row r="25" ht="11.25" customHeight="1"/>
    <row r="26" spans="2:16" ht="16.5" customHeight="1">
      <c r="B26" s="1448"/>
      <c r="C26" s="1448"/>
      <c r="D26" s="1448"/>
      <c r="K26" s="1449"/>
      <c r="L26" s="1449"/>
      <c r="M26" s="1449"/>
      <c r="N26" s="1449"/>
      <c r="O26" s="1449"/>
      <c r="P26" s="1449"/>
    </row>
    <row r="27" ht="12.75" customHeight="1"/>
    <row r="28" spans="2:15" ht="15.75">
      <c r="B28" s="1475" t="str">
        <f>'Thong tin'!B5</f>
        <v>Nguyễn Thị Thanh Tâm</v>
      </c>
      <c r="C28" s="1475"/>
      <c r="D28" s="1475"/>
      <c r="E28" s="741"/>
      <c r="L28" s="1473" t="str">
        <f>'Thong tin'!B6</f>
        <v>Phạm Xuân Túy</v>
      </c>
      <c r="M28" s="1473"/>
      <c r="N28" s="1473"/>
      <c r="O28" s="1473"/>
    </row>
    <row r="30" spans="12:16" ht="15.75">
      <c r="L30" s="604"/>
      <c r="M30" s="604"/>
      <c r="N30" s="604"/>
      <c r="O30" s="604"/>
      <c r="P30" s="604"/>
    </row>
  </sheetData>
  <sheetProtection/>
  <mergeCells count="33">
    <mergeCell ref="L28:O28"/>
    <mergeCell ref="B23:D23"/>
    <mergeCell ref="B28:D28"/>
    <mergeCell ref="D4:L4"/>
    <mergeCell ref="D5:L5"/>
    <mergeCell ref="A6:B9"/>
    <mergeCell ref="C6:J6"/>
    <mergeCell ref="K6:P6"/>
    <mergeCell ref="C7:F7"/>
    <mergeCell ref="G7:J7"/>
    <mergeCell ref="A1:B1"/>
    <mergeCell ref="D1:L3"/>
    <mergeCell ref="M1:P1"/>
    <mergeCell ref="A2:C2"/>
    <mergeCell ref="M2:P2"/>
    <mergeCell ref="A4:C4"/>
    <mergeCell ref="M4:P4"/>
    <mergeCell ref="K7:M7"/>
    <mergeCell ref="N7:P7"/>
    <mergeCell ref="C8:C9"/>
    <mergeCell ref="D8:F8"/>
    <mergeCell ref="K8:K9"/>
    <mergeCell ref="L8:M8"/>
    <mergeCell ref="N8:N9"/>
    <mergeCell ref="O8:P8"/>
    <mergeCell ref="G8:G9"/>
    <mergeCell ref="H8:J8"/>
    <mergeCell ref="B26:D26"/>
    <mergeCell ref="K26:P26"/>
    <mergeCell ref="A10:B10"/>
    <mergeCell ref="A11:B11"/>
    <mergeCell ref="L23:O23"/>
    <mergeCell ref="K22:P22"/>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36"/>
  <sheetViews>
    <sheetView view="pageBreakPreview" zoomScale="90" zoomScaleSheetLayoutView="90" workbookViewId="0" topLeftCell="A7">
      <selection activeCell="H15" sqref="H15"/>
    </sheetView>
  </sheetViews>
  <sheetFormatPr defaultColWidth="9.00390625" defaultRowHeight="15.75"/>
  <cols>
    <col min="1" max="1" width="4.625" style="572" customWidth="1"/>
    <col min="2" max="2" width="23.875" style="572" customWidth="1"/>
    <col min="3" max="3" width="11.375" style="572" customWidth="1"/>
    <col min="4" max="4" width="13.875" style="572" customWidth="1"/>
    <col min="5" max="5" width="15.375" style="572" customWidth="1"/>
    <col min="6" max="6" width="10.25390625" style="572" customWidth="1"/>
    <col min="7" max="7" width="11.75390625" style="572" customWidth="1"/>
    <col min="8" max="8" width="11.125" style="572" customWidth="1"/>
    <col min="9" max="9" width="10.25390625" style="572" customWidth="1"/>
    <col min="10" max="10" width="10.75390625" style="572" customWidth="1"/>
    <col min="11" max="12" width="10.25390625" style="572" customWidth="1"/>
    <col min="13" max="16384" width="9.00390625" style="572" customWidth="1"/>
  </cols>
  <sheetData>
    <row r="1" spans="1:12" ht="22.5" customHeight="1">
      <c r="A1" s="1463" t="s">
        <v>117</v>
      </c>
      <c r="B1" s="1463"/>
      <c r="C1" s="588"/>
      <c r="D1" s="1497" t="s">
        <v>666</v>
      </c>
      <c r="E1" s="1497"/>
      <c r="F1" s="1497"/>
      <c r="G1" s="1497"/>
      <c r="H1" s="1497"/>
      <c r="I1" s="1497"/>
      <c r="J1" s="1494" t="s">
        <v>660</v>
      </c>
      <c r="K1" s="1491"/>
      <c r="L1" s="1491"/>
    </row>
    <row r="2" spans="1:12" ht="15.75" customHeight="1">
      <c r="A2" s="1467" t="s">
        <v>344</v>
      </c>
      <c r="B2" s="1468"/>
      <c r="C2" s="1468"/>
      <c r="D2" s="1497"/>
      <c r="E2" s="1497"/>
      <c r="F2" s="1497"/>
      <c r="G2" s="1497"/>
      <c r="H2" s="1497"/>
      <c r="I2" s="1497"/>
      <c r="J2" s="1495" t="str">
        <f>'Thong tin'!B4</f>
        <v>CTHADS tỉnh Ninh Bình</v>
      </c>
      <c r="K2" s="1495"/>
      <c r="L2" s="1495"/>
    </row>
    <row r="3" spans="1:12" ht="15.75" customHeight="1">
      <c r="A3" s="742" t="s">
        <v>678</v>
      </c>
      <c r="D3" s="1498" t="str">
        <f>'Thong tin'!B3</f>
        <v>10 tháng / năm 2017</v>
      </c>
      <c r="E3" s="1498"/>
      <c r="F3" s="1498"/>
      <c r="G3" s="1498"/>
      <c r="H3" s="1498"/>
      <c r="I3" s="1498"/>
      <c r="J3" s="1496" t="s">
        <v>466</v>
      </c>
      <c r="K3" s="1496"/>
      <c r="L3" s="1496"/>
    </row>
    <row r="4" spans="1:12" ht="15.75" customHeight="1">
      <c r="A4" s="1471" t="s">
        <v>402</v>
      </c>
      <c r="B4" s="1471"/>
      <c r="C4" s="1471"/>
      <c r="D4" s="1448"/>
      <c r="E4" s="1448"/>
      <c r="F4" s="1448"/>
      <c r="G4" s="1448"/>
      <c r="H4" s="1448"/>
      <c r="I4" s="1448"/>
      <c r="J4" s="1491" t="s">
        <v>412</v>
      </c>
      <c r="K4" s="1491"/>
      <c r="L4" s="1491"/>
    </row>
    <row r="5" spans="1:12" ht="15.75">
      <c r="A5" s="589"/>
      <c r="B5" s="589"/>
      <c r="C5" s="573"/>
      <c r="D5" s="573"/>
      <c r="E5" s="573"/>
      <c r="F5" s="573"/>
      <c r="G5" s="573"/>
      <c r="H5" s="573"/>
      <c r="I5" s="573"/>
      <c r="J5" s="1492" t="s">
        <v>8</v>
      </c>
      <c r="K5" s="1492"/>
      <c r="L5" s="1492"/>
    </row>
    <row r="6" spans="1:12" ht="15.75" customHeight="1">
      <c r="A6" s="1482" t="s">
        <v>72</v>
      </c>
      <c r="B6" s="1482"/>
      <c r="C6" s="1462" t="s">
        <v>667</v>
      </c>
      <c r="D6" s="1458" t="s">
        <v>414</v>
      </c>
      <c r="E6" s="1458"/>
      <c r="F6" s="1458"/>
      <c r="G6" s="1458"/>
      <c r="H6" s="1458"/>
      <c r="I6" s="1458"/>
      <c r="J6" s="1482" t="s">
        <v>115</v>
      </c>
      <c r="K6" s="1482"/>
      <c r="L6" s="1482"/>
    </row>
    <row r="7" spans="1:12" ht="15.75" customHeight="1">
      <c r="A7" s="1482"/>
      <c r="B7" s="1482"/>
      <c r="C7" s="1462"/>
      <c r="D7" s="1493" t="s">
        <v>7</v>
      </c>
      <c r="E7" s="1493"/>
      <c r="F7" s="1493"/>
      <c r="G7" s="1493"/>
      <c r="H7" s="1493"/>
      <c r="I7" s="1493"/>
      <c r="J7" s="1462" t="s">
        <v>17</v>
      </c>
      <c r="K7" s="1462" t="s">
        <v>661</v>
      </c>
      <c r="L7" s="1462" t="s">
        <v>662</v>
      </c>
    </row>
    <row r="8" spans="1:12" ht="18.75" customHeight="1">
      <c r="A8" s="1482"/>
      <c r="B8" s="1482"/>
      <c r="C8" s="1462"/>
      <c r="D8" s="1482" t="s">
        <v>113</v>
      </c>
      <c r="E8" s="1482" t="s">
        <v>114</v>
      </c>
      <c r="F8" s="1482"/>
      <c r="G8" s="1482"/>
      <c r="H8" s="1482"/>
      <c r="I8" s="1482"/>
      <c r="J8" s="1462"/>
      <c r="K8" s="1462"/>
      <c r="L8" s="1462"/>
    </row>
    <row r="9" spans="1:12" ht="60.75" customHeight="1">
      <c r="A9" s="1482"/>
      <c r="B9" s="1482"/>
      <c r="C9" s="1462"/>
      <c r="D9" s="1482"/>
      <c r="E9" s="743" t="s">
        <v>116</v>
      </c>
      <c r="F9" s="744" t="s">
        <v>665</v>
      </c>
      <c r="G9" s="744" t="s">
        <v>664</v>
      </c>
      <c r="H9" s="744" t="s">
        <v>663</v>
      </c>
      <c r="I9" s="744" t="s">
        <v>25</v>
      </c>
      <c r="J9" s="1462"/>
      <c r="K9" s="1462"/>
      <c r="L9" s="1462"/>
    </row>
    <row r="10" spans="1:12" ht="13.5" customHeight="1">
      <c r="A10" s="1485" t="s">
        <v>5</v>
      </c>
      <c r="B10" s="1485"/>
      <c r="C10" s="599">
        <v>1</v>
      </c>
      <c r="D10" s="599" t="s">
        <v>53</v>
      </c>
      <c r="E10" s="599" t="s">
        <v>58</v>
      </c>
      <c r="F10" s="599" t="s">
        <v>73</v>
      </c>
      <c r="G10" s="599" t="s">
        <v>74</v>
      </c>
      <c r="H10" s="599" t="s">
        <v>75</v>
      </c>
      <c r="I10" s="599" t="s">
        <v>76</v>
      </c>
      <c r="J10" s="599" t="s">
        <v>77</v>
      </c>
      <c r="K10" s="599" t="s">
        <v>78</v>
      </c>
      <c r="L10" s="599" t="s">
        <v>101</v>
      </c>
    </row>
    <row r="11" spans="1:12" s="580" customFormat="1" ht="16.5" customHeight="1">
      <c r="A11" s="1486" t="s">
        <v>37</v>
      </c>
      <c r="B11" s="1486"/>
      <c r="C11" s="964">
        <f>C12+C13</f>
        <v>28</v>
      </c>
      <c r="D11" s="964">
        <f aca="true" t="shared" si="0" ref="D11:L11">D12+D13</f>
        <v>9</v>
      </c>
      <c r="E11" s="964">
        <f t="shared" si="0"/>
        <v>11</v>
      </c>
      <c r="F11" s="964">
        <f t="shared" si="0"/>
        <v>0</v>
      </c>
      <c r="G11" s="964">
        <f t="shared" si="0"/>
        <v>7</v>
      </c>
      <c r="H11" s="964">
        <f t="shared" si="0"/>
        <v>1</v>
      </c>
      <c r="I11" s="964">
        <f t="shared" si="0"/>
        <v>3</v>
      </c>
      <c r="J11" s="964">
        <f t="shared" si="0"/>
        <v>0</v>
      </c>
      <c r="K11" s="964">
        <f t="shared" si="0"/>
        <v>16</v>
      </c>
      <c r="L11" s="964">
        <f t="shared" si="0"/>
        <v>2</v>
      </c>
    </row>
    <row r="12" spans="1:12" s="580" customFormat="1" ht="16.5" customHeight="1">
      <c r="A12" s="832" t="s">
        <v>0</v>
      </c>
      <c r="B12" s="833" t="s">
        <v>98</v>
      </c>
      <c r="C12" s="948">
        <v>5</v>
      </c>
      <c r="D12" s="948">
        <v>0</v>
      </c>
      <c r="E12" s="948">
        <v>5</v>
      </c>
      <c r="F12" s="948">
        <v>0</v>
      </c>
      <c r="G12" s="948">
        <v>4</v>
      </c>
      <c r="H12" s="948">
        <v>0</v>
      </c>
      <c r="I12" s="948">
        <v>1</v>
      </c>
      <c r="J12" s="948">
        <v>0</v>
      </c>
      <c r="K12" s="948">
        <v>5</v>
      </c>
      <c r="L12" s="948">
        <v>0</v>
      </c>
    </row>
    <row r="13" spans="1:12" s="580" customFormat="1" ht="16.5" customHeight="1">
      <c r="A13" s="834" t="s">
        <v>1</v>
      </c>
      <c r="B13" s="833" t="s">
        <v>19</v>
      </c>
      <c r="C13" s="949">
        <f>C14+C15+C16+C17+C18+C19+C20+C21</f>
        <v>23</v>
      </c>
      <c r="D13" s="949">
        <v>9</v>
      </c>
      <c r="E13" s="949">
        <v>6</v>
      </c>
      <c r="F13" s="949">
        <v>0</v>
      </c>
      <c r="G13" s="949">
        <v>3</v>
      </c>
      <c r="H13" s="949">
        <v>1</v>
      </c>
      <c r="I13" s="949">
        <v>2</v>
      </c>
      <c r="J13" s="949">
        <v>0</v>
      </c>
      <c r="K13" s="949">
        <v>11</v>
      </c>
      <c r="L13" s="949">
        <v>2</v>
      </c>
    </row>
    <row r="14" spans="1:12" s="580" customFormat="1" ht="16.5" customHeight="1">
      <c r="A14" s="835" t="s">
        <v>52</v>
      </c>
      <c r="B14" s="836" t="s">
        <v>696</v>
      </c>
      <c r="C14" s="948">
        <v>4</v>
      </c>
      <c r="D14" s="948"/>
      <c r="E14" s="948">
        <v>4</v>
      </c>
      <c r="F14" s="948">
        <v>2</v>
      </c>
      <c r="G14" s="948">
        <v>2</v>
      </c>
      <c r="H14" s="948">
        <v>0</v>
      </c>
      <c r="I14" s="948">
        <v>0</v>
      </c>
      <c r="J14" s="948">
        <v>0</v>
      </c>
      <c r="K14" s="948">
        <v>4</v>
      </c>
      <c r="L14" s="948"/>
    </row>
    <row r="15" spans="1:12" s="580" customFormat="1" ht="16.5" customHeight="1">
      <c r="A15" s="835" t="s">
        <v>53</v>
      </c>
      <c r="B15" s="836" t="s">
        <v>700</v>
      </c>
      <c r="C15" s="948">
        <v>1</v>
      </c>
      <c r="D15" s="948"/>
      <c r="E15" s="948">
        <v>0</v>
      </c>
      <c r="F15" s="948"/>
      <c r="G15" s="948"/>
      <c r="H15" s="948"/>
      <c r="I15" s="948"/>
      <c r="J15" s="948">
        <v>1</v>
      </c>
      <c r="K15" s="948"/>
      <c r="L15" s="948"/>
    </row>
    <row r="16" spans="1:12" s="580" customFormat="1" ht="16.5" customHeight="1">
      <c r="A16" s="835" t="s">
        <v>58</v>
      </c>
      <c r="B16" s="836" t="s">
        <v>703</v>
      </c>
      <c r="C16" s="950">
        <v>5</v>
      </c>
      <c r="D16" s="967">
        <v>2</v>
      </c>
      <c r="E16" s="967">
        <v>3</v>
      </c>
      <c r="F16" s="967">
        <v>2</v>
      </c>
      <c r="G16" s="967">
        <v>1</v>
      </c>
      <c r="H16" s="967"/>
      <c r="I16" s="967"/>
      <c r="J16" s="967"/>
      <c r="K16" s="967">
        <v>5</v>
      </c>
      <c r="L16" s="967" t="s">
        <v>739</v>
      </c>
    </row>
    <row r="17" spans="1:12" s="580" customFormat="1" ht="16.5" customHeight="1">
      <c r="A17" s="835" t="s">
        <v>73</v>
      </c>
      <c r="B17" s="836" t="s">
        <v>730</v>
      </c>
      <c r="C17" s="965" t="s">
        <v>104</v>
      </c>
      <c r="D17" s="965" t="s">
        <v>102</v>
      </c>
      <c r="E17" s="965" t="s">
        <v>53</v>
      </c>
      <c r="F17" s="966"/>
      <c r="G17" s="966"/>
      <c r="H17" s="966"/>
      <c r="I17" s="965" t="s">
        <v>53</v>
      </c>
      <c r="J17" s="965" t="s">
        <v>78</v>
      </c>
      <c r="K17" s="965" t="s">
        <v>53</v>
      </c>
      <c r="L17" s="965" t="s">
        <v>53</v>
      </c>
    </row>
    <row r="18" spans="1:12" s="580" customFormat="1" ht="16.5" customHeight="1">
      <c r="A18" s="835" t="s">
        <v>74</v>
      </c>
      <c r="B18" s="836" t="s">
        <v>731</v>
      </c>
      <c r="C18" s="948">
        <v>0</v>
      </c>
      <c r="D18" s="948"/>
      <c r="E18" s="948">
        <v>0</v>
      </c>
      <c r="F18" s="948"/>
      <c r="G18" s="948"/>
      <c r="H18" s="948"/>
      <c r="I18" s="948"/>
      <c r="J18" s="948"/>
      <c r="K18" s="948"/>
      <c r="L18" s="948"/>
    </row>
    <row r="19" spans="1:12" s="580" customFormat="1" ht="16.5" customHeight="1">
      <c r="A19" s="835" t="s">
        <v>75</v>
      </c>
      <c r="B19" s="836" t="s">
        <v>713</v>
      </c>
      <c r="C19" s="948">
        <v>0</v>
      </c>
      <c r="D19" s="948"/>
      <c r="E19" s="948">
        <v>0</v>
      </c>
      <c r="F19" s="948"/>
      <c r="G19" s="948"/>
      <c r="H19" s="948"/>
      <c r="I19" s="948"/>
      <c r="J19" s="948"/>
      <c r="K19" s="948"/>
      <c r="L19" s="948"/>
    </row>
    <row r="20" spans="1:12" s="580" customFormat="1" ht="16.5" customHeight="1">
      <c r="A20" s="835" t="s">
        <v>76</v>
      </c>
      <c r="B20" s="836" t="s">
        <v>718</v>
      </c>
      <c r="C20" s="948">
        <v>0</v>
      </c>
      <c r="D20" s="948"/>
      <c r="E20" s="948">
        <v>0</v>
      </c>
      <c r="F20" s="948"/>
      <c r="G20" s="948"/>
      <c r="H20" s="948"/>
      <c r="I20" s="948"/>
      <c r="J20" s="948"/>
      <c r="K20" s="948"/>
      <c r="L20" s="948"/>
    </row>
    <row r="21" spans="1:12" s="580" customFormat="1" ht="16.5" customHeight="1">
      <c r="A21" s="835" t="s">
        <v>77</v>
      </c>
      <c r="B21" s="836" t="s">
        <v>725</v>
      </c>
      <c r="C21" s="948"/>
      <c r="D21" s="948"/>
      <c r="E21" s="948"/>
      <c r="F21" s="948"/>
      <c r="G21" s="948"/>
      <c r="H21" s="948"/>
      <c r="I21" s="948"/>
      <c r="J21" s="948"/>
      <c r="K21" s="948"/>
      <c r="L21" s="948"/>
    </row>
    <row r="22" spans="1:12" ht="10.5" customHeight="1">
      <c r="A22" s="600"/>
      <c r="B22" s="601"/>
      <c r="C22" s="951"/>
      <c r="D22" s="951"/>
      <c r="E22" s="951"/>
      <c r="F22" s="951"/>
      <c r="G22" s="951"/>
      <c r="H22" s="951"/>
      <c r="I22" s="951"/>
      <c r="J22" s="951"/>
      <c r="K22" s="951"/>
      <c r="L22" s="951"/>
    </row>
    <row r="23" spans="2:12" ht="16.5" customHeight="1">
      <c r="B23" s="602"/>
      <c r="C23" s="952"/>
      <c r="D23" s="952"/>
      <c r="E23" s="952"/>
      <c r="F23" s="952"/>
      <c r="G23" s="952"/>
      <c r="H23" s="1487" t="str">
        <f>'Thong tin'!B8</f>
        <v>Ninh Bình, ngày 02 tháng 8 năm 2017</v>
      </c>
      <c r="I23" s="1487"/>
      <c r="J23" s="1487"/>
      <c r="K23" s="1487"/>
      <c r="L23" s="1487"/>
    </row>
    <row r="24" spans="1:12" ht="18.75">
      <c r="A24" s="602"/>
      <c r="B24" s="1489" t="s">
        <v>4</v>
      </c>
      <c r="C24" s="1489"/>
      <c r="D24" s="1489"/>
      <c r="E24" s="602"/>
      <c r="F24" s="602"/>
      <c r="G24" s="602"/>
      <c r="H24" s="1488" t="str">
        <f>'Thong tin'!B7</f>
        <v>CỤC TRƯỞNG</v>
      </c>
      <c r="I24" s="1488"/>
      <c r="J24" s="1488"/>
      <c r="K24" s="1488"/>
      <c r="L24" s="1488"/>
    </row>
    <row r="25" spans="1:12" ht="16.5" customHeight="1">
      <c r="A25" s="603"/>
      <c r="B25" s="603"/>
      <c r="C25" s="603"/>
      <c r="D25" s="603"/>
      <c r="E25" s="603"/>
      <c r="F25" s="603"/>
      <c r="G25" s="603"/>
      <c r="H25" s="710"/>
      <c r="I25" s="710"/>
      <c r="J25" s="710"/>
      <c r="K25" s="710"/>
      <c r="L25" s="710"/>
    </row>
    <row r="26" spans="1:12" ht="18.75">
      <c r="A26" s="584"/>
      <c r="B26" s="603"/>
      <c r="C26" s="603"/>
      <c r="D26" s="603"/>
      <c r="E26" s="603"/>
      <c r="F26" s="603"/>
      <c r="G26" s="603"/>
      <c r="H26" s="603"/>
      <c r="I26" s="745"/>
      <c r="J26" s="745"/>
      <c r="K26" s="745"/>
      <c r="L26" s="584"/>
    </row>
    <row r="27" spans="1:12" ht="9" customHeight="1">
      <c r="A27" s="584"/>
      <c r="B27" s="603"/>
      <c r="C27" s="603"/>
      <c r="D27" s="603"/>
      <c r="E27" s="603"/>
      <c r="F27" s="603"/>
      <c r="G27" s="603"/>
      <c r="H27" s="603"/>
      <c r="I27" s="603"/>
      <c r="J27" s="603"/>
      <c r="K27" s="584"/>
      <c r="L27" s="584"/>
    </row>
    <row r="28" spans="1:12" ht="18.75">
      <c r="A28" s="584"/>
      <c r="B28" s="603"/>
      <c r="C28" s="603"/>
      <c r="D28" s="603"/>
      <c r="E28" s="603"/>
      <c r="F28" s="603"/>
      <c r="G28" s="603"/>
      <c r="H28" s="603"/>
      <c r="I28" s="603"/>
      <c r="J28" s="603"/>
      <c r="K28" s="584"/>
      <c r="L28" s="584"/>
    </row>
    <row r="29" spans="1:12" ht="9" customHeight="1">
      <c r="A29" s="584"/>
      <c r="B29" s="603"/>
      <c r="C29" s="603"/>
      <c r="D29" s="603"/>
      <c r="E29" s="603"/>
      <c r="F29" s="603"/>
      <c r="G29" s="603"/>
      <c r="H29" s="603"/>
      <c r="I29" s="603"/>
      <c r="J29" s="603"/>
      <c r="K29" s="584"/>
      <c r="L29" s="584"/>
    </row>
    <row r="30" spans="1:12" ht="18.75">
      <c r="A30" s="584"/>
      <c r="B30" s="603"/>
      <c r="C30" s="603"/>
      <c r="D30" s="603"/>
      <c r="E30" s="603"/>
      <c r="F30" s="603"/>
      <c r="G30" s="603"/>
      <c r="H30" s="603"/>
      <c r="I30" s="603"/>
      <c r="J30" s="603"/>
      <c r="K30" s="584"/>
      <c r="L30" s="584"/>
    </row>
    <row r="31" spans="2:12" ht="18.75">
      <c r="B31" s="1484" t="str">
        <f>'Thong tin'!B5</f>
        <v>Nguyễn Thị Thanh Tâm</v>
      </c>
      <c r="C31" s="1484"/>
      <c r="D31" s="1484"/>
      <c r="E31" s="584"/>
      <c r="F31" s="584"/>
      <c r="G31" s="584"/>
      <c r="H31" s="1431" t="str">
        <f>'Thong tin'!B6</f>
        <v>Phạm Xuân Túy</v>
      </c>
      <c r="I31" s="1431"/>
      <c r="J31" s="1431"/>
      <c r="K31" s="1431"/>
      <c r="L31" s="1431"/>
    </row>
    <row r="32" spans="1:12" ht="22.5" customHeight="1" hidden="1">
      <c r="A32" s="584"/>
      <c r="B32" s="603"/>
      <c r="C32" s="603"/>
      <c r="D32" s="603"/>
      <c r="E32" s="603"/>
      <c r="F32" s="603"/>
      <c r="G32" s="603"/>
      <c r="H32" s="603"/>
      <c r="I32" s="603"/>
      <c r="J32" s="603"/>
      <c r="K32" s="584"/>
      <c r="L32" s="584"/>
    </row>
    <row r="33" spans="1:12" ht="19.5" hidden="1">
      <c r="A33" s="605" t="s">
        <v>47</v>
      </c>
      <c r="B33" s="603"/>
      <c r="C33" s="603"/>
      <c r="D33" s="603"/>
      <c r="E33" s="603"/>
      <c r="F33" s="603"/>
      <c r="G33" s="603"/>
      <c r="H33" s="603"/>
      <c r="I33" s="603"/>
      <c r="J33" s="603"/>
      <c r="K33" s="584"/>
      <c r="L33" s="584"/>
    </row>
    <row r="34" spans="2:12" ht="15.75" customHeight="1" hidden="1">
      <c r="B34" s="1490" t="s">
        <v>59</v>
      </c>
      <c r="C34" s="1490"/>
      <c r="D34" s="1490"/>
      <c r="E34" s="1490"/>
      <c r="F34" s="1490"/>
      <c r="G34" s="1490"/>
      <c r="H34" s="1490"/>
      <c r="I34" s="1490"/>
      <c r="J34" s="1490"/>
      <c r="K34" s="1490"/>
      <c r="L34" s="1490"/>
    </row>
    <row r="35" spans="1:12" ht="16.5" customHeight="1" hidden="1">
      <c r="A35" s="606"/>
      <c r="B35" s="1483" t="s">
        <v>61</v>
      </c>
      <c r="C35" s="1483"/>
      <c r="D35" s="1483"/>
      <c r="E35" s="1483"/>
      <c r="F35" s="1483"/>
      <c r="G35" s="1483"/>
      <c r="H35" s="1483"/>
      <c r="I35" s="1483"/>
      <c r="J35" s="1483"/>
      <c r="K35" s="1483"/>
      <c r="L35" s="1483"/>
    </row>
    <row r="36" ht="15.75" hidden="1">
      <c r="B36" s="575" t="s">
        <v>60</v>
      </c>
    </row>
  </sheetData>
  <sheetProtection/>
  <mergeCells count="30">
    <mergeCell ref="J6:L6"/>
    <mergeCell ref="J7:J9"/>
    <mergeCell ref="K7:K9"/>
    <mergeCell ref="L7:L9"/>
    <mergeCell ref="J1:L1"/>
    <mergeCell ref="A2:C2"/>
    <mergeCell ref="J2:L2"/>
    <mergeCell ref="J3:L3"/>
    <mergeCell ref="D1:I2"/>
    <mergeCell ref="D3:I3"/>
    <mergeCell ref="A4:C4"/>
    <mergeCell ref="D4:I4"/>
    <mergeCell ref="J4:L4"/>
    <mergeCell ref="J5:L5"/>
    <mergeCell ref="A1:B1"/>
    <mergeCell ref="A6:B9"/>
    <mergeCell ref="C6:C9"/>
    <mergeCell ref="D6:I6"/>
    <mergeCell ref="D7:I7"/>
    <mergeCell ref="D8:D9"/>
    <mergeCell ref="E8:I8"/>
    <mergeCell ref="B35:L35"/>
    <mergeCell ref="H31:L31"/>
    <mergeCell ref="B31:D31"/>
    <mergeCell ref="A10:B10"/>
    <mergeCell ref="A11:B11"/>
    <mergeCell ref="H23:L23"/>
    <mergeCell ref="H24:L24"/>
    <mergeCell ref="B24:D24"/>
    <mergeCell ref="B34:L34"/>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49"/>
  <sheetViews>
    <sheetView view="pageBreakPreview" zoomScaleSheetLayoutView="100" zoomScalePageLayoutView="0" workbookViewId="0" topLeftCell="A1">
      <selection activeCell="C15" sqref="C15"/>
    </sheetView>
  </sheetViews>
  <sheetFormatPr defaultColWidth="9.00390625" defaultRowHeight="15.75"/>
  <cols>
    <col min="1" max="1" width="3.50390625" style="611" customWidth="1"/>
    <col min="2" max="2" width="20.375" style="611" customWidth="1"/>
    <col min="3" max="8" width="5.75390625" style="611" customWidth="1"/>
    <col min="9" max="15" width="6.625" style="611" customWidth="1"/>
    <col min="16" max="21" width="5.75390625" style="611" customWidth="1"/>
    <col min="22" max="16384" width="9.00390625" style="611" customWidth="1"/>
  </cols>
  <sheetData>
    <row r="1" spans="1:22" ht="21" customHeight="1">
      <c r="A1" s="784" t="s">
        <v>679</v>
      </c>
      <c r="B1" s="511"/>
      <c r="C1" s="511"/>
      <c r="D1" s="508"/>
      <c r="E1" s="607"/>
      <c r="F1" s="1513" t="s">
        <v>587</v>
      </c>
      <c r="G1" s="1513"/>
      <c r="H1" s="1513"/>
      <c r="I1" s="1513"/>
      <c r="J1" s="1513"/>
      <c r="K1" s="1513"/>
      <c r="L1" s="1513"/>
      <c r="M1" s="1513"/>
      <c r="N1" s="1513"/>
      <c r="O1" s="608"/>
      <c r="P1" s="609" t="s">
        <v>400</v>
      </c>
      <c r="Q1" s="610"/>
      <c r="R1" s="610"/>
      <c r="S1" s="610"/>
      <c r="T1" s="610"/>
      <c r="V1" s="612"/>
    </row>
    <row r="2" spans="1:22" ht="15.75" customHeight="1">
      <c r="A2" s="1423" t="s">
        <v>344</v>
      </c>
      <c r="B2" s="1423"/>
      <c r="C2" s="1423"/>
      <c r="D2" s="1423"/>
      <c r="E2" s="785"/>
      <c r="F2" s="1513"/>
      <c r="G2" s="1513"/>
      <c r="H2" s="1513"/>
      <c r="I2" s="1513"/>
      <c r="J2" s="1513"/>
      <c r="K2" s="1513"/>
      <c r="L2" s="1513"/>
      <c r="M2" s="1513"/>
      <c r="N2" s="1513"/>
      <c r="O2" s="608"/>
      <c r="P2" s="747" t="str">
        <f>'Thong tin'!B4</f>
        <v>CTHADS tỉnh Ninh Bình</v>
      </c>
      <c r="Q2" s="746"/>
      <c r="R2" s="610"/>
      <c r="S2" s="610"/>
      <c r="T2" s="610"/>
      <c r="V2" s="612"/>
    </row>
    <row r="3" spans="1:20" ht="16.5" customHeight="1">
      <c r="A3" s="1420" t="s">
        <v>345</v>
      </c>
      <c r="B3" s="1420"/>
      <c r="C3" s="1420"/>
      <c r="D3" s="1420"/>
      <c r="E3" s="785"/>
      <c r="F3" s="1514" t="str">
        <f>'Thong tin'!B3</f>
        <v>10 tháng / năm 2017</v>
      </c>
      <c r="G3" s="1515"/>
      <c r="H3" s="1515"/>
      <c r="I3" s="1515"/>
      <c r="J3" s="1515"/>
      <c r="K3" s="1515"/>
      <c r="L3" s="1515"/>
      <c r="M3" s="1515"/>
      <c r="N3" s="1515"/>
      <c r="O3" s="613"/>
      <c r="P3" s="748" t="s">
        <v>669</v>
      </c>
      <c r="Q3" s="610"/>
      <c r="R3" s="610"/>
      <c r="S3" s="610"/>
      <c r="T3" s="610"/>
    </row>
    <row r="4" spans="1:20" ht="15" customHeight="1">
      <c r="A4" s="510" t="s">
        <v>217</v>
      </c>
      <c r="B4" s="471"/>
      <c r="C4" s="471"/>
      <c r="D4" s="471"/>
      <c r="E4" s="614"/>
      <c r="F4" s="614"/>
      <c r="G4" s="614"/>
      <c r="H4" s="614"/>
      <c r="I4" s="614"/>
      <c r="J4" s="614"/>
      <c r="K4" s="614"/>
      <c r="L4" s="614"/>
      <c r="M4" s="614"/>
      <c r="N4" s="614"/>
      <c r="O4" s="614"/>
      <c r="P4" s="615" t="s">
        <v>588</v>
      </c>
      <c r="Q4" s="607"/>
      <c r="R4" s="607"/>
      <c r="S4" s="607"/>
      <c r="T4" s="607"/>
    </row>
    <row r="5" spans="1:21" ht="20.25" customHeight="1">
      <c r="A5" s="1516" t="s">
        <v>72</v>
      </c>
      <c r="B5" s="1517"/>
      <c r="C5" s="1511" t="s">
        <v>589</v>
      </c>
      <c r="D5" s="1511"/>
      <c r="E5" s="1511"/>
      <c r="F5" s="1511" t="s">
        <v>590</v>
      </c>
      <c r="G5" s="1511"/>
      <c r="H5" s="1511"/>
      <c r="I5" s="1511"/>
      <c r="J5" s="1511"/>
      <c r="K5" s="1511"/>
      <c r="L5" s="1511"/>
      <c r="M5" s="1511"/>
      <c r="N5" s="1511"/>
      <c r="O5" s="1511"/>
      <c r="P5" s="1511" t="s">
        <v>591</v>
      </c>
      <c r="Q5" s="1511"/>
      <c r="R5" s="1511"/>
      <c r="S5" s="1511"/>
      <c r="T5" s="1511"/>
      <c r="U5" s="1511"/>
    </row>
    <row r="6" spans="1:21" ht="19.5" customHeight="1">
      <c r="A6" s="1518"/>
      <c r="B6" s="1519"/>
      <c r="C6" s="1511"/>
      <c r="D6" s="1511"/>
      <c r="E6" s="1511"/>
      <c r="F6" s="1511" t="s">
        <v>592</v>
      </c>
      <c r="G6" s="1511"/>
      <c r="H6" s="1511"/>
      <c r="I6" s="1511" t="s">
        <v>593</v>
      </c>
      <c r="J6" s="1511"/>
      <c r="K6" s="1511"/>
      <c r="L6" s="1511"/>
      <c r="M6" s="1511"/>
      <c r="N6" s="1511"/>
      <c r="O6" s="1511"/>
      <c r="P6" s="1511" t="s">
        <v>37</v>
      </c>
      <c r="Q6" s="1511" t="s">
        <v>7</v>
      </c>
      <c r="R6" s="1511"/>
      <c r="S6" s="1511"/>
      <c r="T6" s="1511"/>
      <c r="U6" s="1511"/>
    </row>
    <row r="7" spans="1:22" ht="34.5" customHeight="1">
      <c r="A7" s="1518"/>
      <c r="B7" s="1519"/>
      <c r="C7" s="1511"/>
      <c r="D7" s="1511"/>
      <c r="E7" s="1511"/>
      <c r="F7" s="1511"/>
      <c r="G7" s="1511"/>
      <c r="H7" s="1511"/>
      <c r="I7" s="1511" t="s">
        <v>594</v>
      </c>
      <c r="J7" s="1511"/>
      <c r="K7" s="1511"/>
      <c r="L7" s="1511" t="s">
        <v>595</v>
      </c>
      <c r="M7" s="1511"/>
      <c r="N7" s="1511"/>
      <c r="O7" s="1511"/>
      <c r="P7" s="1511"/>
      <c r="Q7" s="1511" t="s">
        <v>668</v>
      </c>
      <c r="R7" s="1511" t="s">
        <v>597</v>
      </c>
      <c r="S7" s="1511" t="s">
        <v>598</v>
      </c>
      <c r="T7" s="1511" t="s">
        <v>599</v>
      </c>
      <c r="U7" s="1511" t="s">
        <v>600</v>
      </c>
      <c r="V7" s="611" t="s">
        <v>601</v>
      </c>
    </row>
    <row r="8" spans="1:21" ht="18.75" customHeight="1">
      <c r="A8" s="1518"/>
      <c r="B8" s="1519"/>
      <c r="C8" s="1511" t="s">
        <v>37</v>
      </c>
      <c r="D8" s="1511" t="s">
        <v>7</v>
      </c>
      <c r="E8" s="1511"/>
      <c r="F8" s="1511" t="s">
        <v>37</v>
      </c>
      <c r="G8" s="1511" t="s">
        <v>7</v>
      </c>
      <c r="H8" s="1511"/>
      <c r="I8" s="1511" t="s">
        <v>37</v>
      </c>
      <c r="J8" s="1511" t="s">
        <v>7</v>
      </c>
      <c r="K8" s="1511"/>
      <c r="L8" s="1511" t="s">
        <v>37</v>
      </c>
      <c r="M8" s="1511" t="s">
        <v>602</v>
      </c>
      <c r="N8" s="1511"/>
      <c r="O8" s="1511"/>
      <c r="P8" s="1511"/>
      <c r="Q8" s="1512"/>
      <c r="R8" s="1511"/>
      <c r="S8" s="1511"/>
      <c r="T8" s="1511"/>
      <c r="U8" s="1511"/>
    </row>
    <row r="9" spans="1:23" ht="122.25" customHeight="1">
      <c r="A9" s="1518"/>
      <c r="B9" s="1519"/>
      <c r="C9" s="1511"/>
      <c r="D9" s="617" t="s">
        <v>603</v>
      </c>
      <c r="E9" s="617" t="s">
        <v>610</v>
      </c>
      <c r="F9" s="1511"/>
      <c r="G9" s="617" t="s">
        <v>603</v>
      </c>
      <c r="H9" s="617" t="s">
        <v>604</v>
      </c>
      <c r="I9" s="1511"/>
      <c r="J9" s="617" t="s">
        <v>605</v>
      </c>
      <c r="K9" s="617" t="s">
        <v>606</v>
      </c>
      <c r="L9" s="1511"/>
      <c r="M9" s="617" t="s">
        <v>607</v>
      </c>
      <c r="N9" s="617" t="s">
        <v>608</v>
      </c>
      <c r="O9" s="617" t="s">
        <v>609</v>
      </c>
      <c r="P9" s="1511"/>
      <c r="Q9" s="1512"/>
      <c r="R9" s="1511"/>
      <c r="S9" s="1511"/>
      <c r="T9" s="1511"/>
      <c r="U9" s="1511"/>
      <c r="V9" s="618"/>
      <c r="W9" s="618"/>
    </row>
    <row r="10" spans="1:29" ht="12.75">
      <c r="A10" s="620"/>
      <c r="B10" s="621" t="s">
        <v>611</v>
      </c>
      <c r="C10" s="622">
        <v>1</v>
      </c>
      <c r="D10" s="623">
        <v>2</v>
      </c>
      <c r="E10" s="622">
        <v>3</v>
      </c>
      <c r="F10" s="623">
        <v>4</v>
      </c>
      <c r="G10" s="622">
        <v>5</v>
      </c>
      <c r="H10" s="623">
        <v>6</v>
      </c>
      <c r="I10" s="622">
        <v>7</v>
      </c>
      <c r="J10" s="623">
        <v>8</v>
      </c>
      <c r="K10" s="622">
        <v>9</v>
      </c>
      <c r="L10" s="623">
        <v>10</v>
      </c>
      <c r="M10" s="622">
        <v>11</v>
      </c>
      <c r="N10" s="623">
        <v>12</v>
      </c>
      <c r="O10" s="622">
        <v>13</v>
      </c>
      <c r="P10" s="623">
        <v>14</v>
      </c>
      <c r="Q10" s="622">
        <v>15</v>
      </c>
      <c r="R10" s="623">
        <v>16</v>
      </c>
      <c r="S10" s="622">
        <v>17</v>
      </c>
      <c r="T10" s="623">
        <v>18</v>
      </c>
      <c r="U10" s="622">
        <v>19</v>
      </c>
      <c r="V10" s="619"/>
      <c r="W10" s="618"/>
      <c r="X10" s="618"/>
      <c r="Y10" s="618"/>
      <c r="Z10" s="618"/>
      <c r="AA10" s="618"/>
      <c r="AB10" s="618"/>
      <c r="AC10" s="618"/>
    </row>
    <row r="11" spans="1:29" s="627" customFormat="1" ht="16.5" customHeight="1">
      <c r="A11" s="1505" t="s">
        <v>742</v>
      </c>
      <c r="B11" s="1506"/>
      <c r="C11" s="849">
        <v>16</v>
      </c>
      <c r="D11" s="849">
        <v>0</v>
      </c>
      <c r="E11" s="849">
        <v>16</v>
      </c>
      <c r="F11" s="849">
        <v>16</v>
      </c>
      <c r="G11" s="849">
        <v>0</v>
      </c>
      <c r="H11" s="849">
        <v>16</v>
      </c>
      <c r="I11" s="849">
        <v>11</v>
      </c>
      <c r="J11" s="849">
        <v>7</v>
      </c>
      <c r="K11" s="849">
        <v>4</v>
      </c>
      <c r="L11" s="849">
        <v>5</v>
      </c>
      <c r="M11" s="849">
        <v>0</v>
      </c>
      <c r="N11" s="849">
        <v>5</v>
      </c>
      <c r="O11" s="849">
        <v>0</v>
      </c>
      <c r="P11" s="849">
        <v>11</v>
      </c>
      <c r="Q11" s="849">
        <v>2</v>
      </c>
      <c r="R11" s="849">
        <v>0</v>
      </c>
      <c r="S11" s="849">
        <v>1</v>
      </c>
      <c r="T11" s="849">
        <v>7</v>
      </c>
      <c r="U11" s="849">
        <v>1</v>
      </c>
      <c r="V11" s="625"/>
      <c r="W11" s="626"/>
      <c r="X11" s="626"/>
      <c r="Y11" s="626"/>
      <c r="Z11" s="626"/>
      <c r="AA11" s="626"/>
      <c r="AB11" s="626"/>
      <c r="AC11" s="626"/>
    </row>
    <row r="12" spans="1:29" s="627" customFormat="1" ht="16.5" customHeight="1">
      <c r="A12" s="832" t="s">
        <v>0</v>
      </c>
      <c r="B12" s="837" t="s">
        <v>98</v>
      </c>
      <c r="C12" s="844">
        <v>10</v>
      </c>
      <c r="D12" s="838">
        <v>0</v>
      </c>
      <c r="E12" s="838">
        <v>10</v>
      </c>
      <c r="F12" s="844">
        <v>10</v>
      </c>
      <c r="G12" s="839">
        <v>0</v>
      </c>
      <c r="H12" s="839">
        <v>10</v>
      </c>
      <c r="I12" s="839">
        <v>5</v>
      </c>
      <c r="J12" s="840">
        <v>1</v>
      </c>
      <c r="K12" s="840">
        <v>4</v>
      </c>
      <c r="L12" s="840">
        <v>5</v>
      </c>
      <c r="M12" s="840"/>
      <c r="N12" s="840">
        <v>5</v>
      </c>
      <c r="O12" s="840"/>
      <c r="P12" s="840">
        <v>5</v>
      </c>
      <c r="Q12" s="840"/>
      <c r="R12" s="840"/>
      <c r="S12" s="840"/>
      <c r="T12" s="840">
        <v>4</v>
      </c>
      <c r="U12" s="840">
        <v>1</v>
      </c>
      <c r="V12" s="628"/>
      <c r="W12" s="626"/>
      <c r="X12" s="626"/>
      <c r="Y12" s="626"/>
      <c r="Z12" s="626"/>
      <c r="AA12" s="626"/>
      <c r="AB12" s="626"/>
      <c r="AC12" s="626"/>
    </row>
    <row r="13" spans="1:29" s="627" customFormat="1" ht="16.5" customHeight="1">
      <c r="A13" s="834" t="s">
        <v>1</v>
      </c>
      <c r="B13" s="837" t="s">
        <v>19</v>
      </c>
      <c r="C13" s="844">
        <v>6</v>
      </c>
      <c r="D13" s="844">
        <v>0</v>
      </c>
      <c r="E13" s="844">
        <v>6</v>
      </c>
      <c r="F13" s="844">
        <v>6</v>
      </c>
      <c r="G13" s="844">
        <v>0</v>
      </c>
      <c r="H13" s="844">
        <v>6</v>
      </c>
      <c r="I13" s="844">
        <v>6</v>
      </c>
      <c r="J13" s="844">
        <v>6</v>
      </c>
      <c r="K13" s="844">
        <v>0</v>
      </c>
      <c r="L13" s="844">
        <v>0</v>
      </c>
      <c r="M13" s="844">
        <v>0</v>
      </c>
      <c r="N13" s="844">
        <v>0</v>
      </c>
      <c r="O13" s="844">
        <v>0</v>
      </c>
      <c r="P13" s="844">
        <v>6</v>
      </c>
      <c r="Q13" s="844">
        <v>2</v>
      </c>
      <c r="R13" s="844">
        <v>0</v>
      </c>
      <c r="S13" s="844">
        <v>1</v>
      </c>
      <c r="T13" s="844">
        <v>3</v>
      </c>
      <c r="U13" s="844">
        <v>0</v>
      </c>
      <c r="V13" s="626"/>
      <c r="W13" s="626"/>
      <c r="X13" s="626"/>
      <c r="Y13" s="626"/>
      <c r="Z13" s="626"/>
      <c r="AA13" s="626"/>
      <c r="AB13" s="626"/>
      <c r="AC13" s="626"/>
    </row>
    <row r="14" spans="1:29" s="627" customFormat="1" ht="15.75" customHeight="1">
      <c r="A14" s="835" t="s">
        <v>52</v>
      </c>
      <c r="B14" s="821" t="s">
        <v>696</v>
      </c>
      <c r="C14" s="844">
        <v>1</v>
      </c>
      <c r="D14" s="838"/>
      <c r="E14" s="838">
        <v>1</v>
      </c>
      <c r="F14" s="844">
        <v>1</v>
      </c>
      <c r="G14" s="839"/>
      <c r="H14" s="839">
        <v>1</v>
      </c>
      <c r="I14" s="845">
        <v>1</v>
      </c>
      <c r="J14" s="840">
        <v>1</v>
      </c>
      <c r="K14" s="840"/>
      <c r="L14" s="840">
        <v>0</v>
      </c>
      <c r="M14" s="840"/>
      <c r="N14" s="840"/>
      <c r="O14" s="840"/>
      <c r="P14" s="846">
        <v>1</v>
      </c>
      <c r="Q14" s="840">
        <v>1</v>
      </c>
      <c r="R14" s="840"/>
      <c r="S14" s="840"/>
      <c r="T14" s="840"/>
      <c r="U14" s="840"/>
      <c r="V14" s="626"/>
      <c r="W14" s="626"/>
      <c r="X14" s="626"/>
      <c r="Y14" s="626"/>
      <c r="Z14" s="626"/>
      <c r="AA14" s="626"/>
      <c r="AB14" s="626"/>
      <c r="AC14" s="626"/>
    </row>
    <row r="15" spans="1:29" s="627" customFormat="1" ht="15.75" customHeight="1">
      <c r="A15" s="835" t="s">
        <v>53</v>
      </c>
      <c r="B15" s="821" t="s">
        <v>700</v>
      </c>
      <c r="C15" s="844"/>
      <c r="D15" s="838"/>
      <c r="E15" s="838">
        <v>0</v>
      </c>
      <c r="F15" s="844">
        <v>0</v>
      </c>
      <c r="G15" s="839"/>
      <c r="H15" s="839"/>
      <c r="I15" s="845">
        <v>0</v>
      </c>
      <c r="J15" s="840"/>
      <c r="K15" s="840"/>
      <c r="L15" s="840">
        <v>0</v>
      </c>
      <c r="M15" s="840"/>
      <c r="N15" s="840"/>
      <c r="O15" s="840"/>
      <c r="P15" s="846">
        <v>0</v>
      </c>
      <c r="Q15" s="840"/>
      <c r="R15" s="840"/>
      <c r="S15" s="840"/>
      <c r="T15" s="840"/>
      <c r="U15" s="840"/>
      <c r="V15" s="626"/>
      <c r="W15" s="626"/>
      <c r="X15" s="626"/>
      <c r="Y15" s="626"/>
      <c r="Z15" s="626"/>
      <c r="AA15" s="626"/>
      <c r="AB15" s="626"/>
      <c r="AC15" s="626"/>
    </row>
    <row r="16" spans="1:29" s="627" customFormat="1" ht="15.75" customHeight="1">
      <c r="A16" s="835" t="s">
        <v>58</v>
      </c>
      <c r="B16" s="821" t="s">
        <v>703</v>
      </c>
      <c r="C16" s="844">
        <v>0</v>
      </c>
      <c r="D16" s="841"/>
      <c r="E16" s="841"/>
      <c r="F16" s="844">
        <v>0</v>
      </c>
      <c r="G16" s="839"/>
      <c r="H16" s="839"/>
      <c r="I16" s="845">
        <v>0</v>
      </c>
      <c r="J16" s="840"/>
      <c r="K16" s="840"/>
      <c r="L16" s="840">
        <v>0</v>
      </c>
      <c r="M16" s="840"/>
      <c r="N16" s="840"/>
      <c r="O16" s="840"/>
      <c r="P16" s="846">
        <v>0</v>
      </c>
      <c r="Q16" s="840"/>
      <c r="R16" s="840"/>
      <c r="S16" s="840"/>
      <c r="T16" s="840"/>
      <c r="U16" s="840"/>
      <c r="V16" s="626"/>
      <c r="W16" s="626"/>
      <c r="X16" s="626"/>
      <c r="Y16" s="626"/>
      <c r="Z16" s="626"/>
      <c r="AA16" s="626"/>
      <c r="AB16" s="626"/>
      <c r="AC16" s="626"/>
    </row>
    <row r="17" spans="1:29" s="627" customFormat="1" ht="15.75" customHeight="1">
      <c r="A17" s="835" t="s">
        <v>73</v>
      </c>
      <c r="B17" s="821" t="s">
        <v>732</v>
      </c>
      <c r="C17" s="844">
        <v>2</v>
      </c>
      <c r="D17" s="841"/>
      <c r="E17" s="841">
        <v>2</v>
      </c>
      <c r="F17" s="844">
        <v>2</v>
      </c>
      <c r="G17" s="839"/>
      <c r="H17" s="839">
        <v>2</v>
      </c>
      <c r="I17" s="845">
        <v>2</v>
      </c>
      <c r="J17" s="840">
        <v>2</v>
      </c>
      <c r="K17" s="840">
        <v>0</v>
      </c>
      <c r="L17" s="840">
        <v>0</v>
      </c>
      <c r="M17" s="840"/>
      <c r="N17" s="840"/>
      <c r="O17" s="840"/>
      <c r="P17" s="846">
        <v>2</v>
      </c>
      <c r="Q17" s="840">
        <v>1</v>
      </c>
      <c r="R17" s="840"/>
      <c r="S17" s="840">
        <v>1</v>
      </c>
      <c r="T17" s="840"/>
      <c r="U17" s="840"/>
      <c r="V17" s="626"/>
      <c r="W17" s="626"/>
      <c r="X17" s="626"/>
      <c r="Y17" s="626"/>
      <c r="Z17" s="626"/>
      <c r="AA17" s="626"/>
      <c r="AB17" s="626"/>
      <c r="AC17" s="626"/>
    </row>
    <row r="18" spans="1:29" s="627" customFormat="1" ht="15.75" customHeight="1">
      <c r="A18" s="835" t="s">
        <v>74</v>
      </c>
      <c r="B18" s="821" t="s">
        <v>733</v>
      </c>
      <c r="C18" s="844">
        <v>1</v>
      </c>
      <c r="D18" s="841"/>
      <c r="E18" s="841">
        <v>1</v>
      </c>
      <c r="F18" s="844">
        <v>1</v>
      </c>
      <c r="G18" s="839"/>
      <c r="H18" s="839">
        <v>1</v>
      </c>
      <c r="I18" s="845">
        <v>1</v>
      </c>
      <c r="J18" s="840">
        <v>1</v>
      </c>
      <c r="K18" s="840"/>
      <c r="L18" s="840">
        <v>0</v>
      </c>
      <c r="M18" s="840"/>
      <c r="N18" s="840"/>
      <c r="O18" s="840"/>
      <c r="P18" s="846">
        <v>1</v>
      </c>
      <c r="Q18" s="840"/>
      <c r="R18" s="840"/>
      <c r="S18" s="840"/>
      <c r="T18" s="840">
        <v>1</v>
      </c>
      <c r="U18" s="840"/>
      <c r="V18" s="626"/>
      <c r="W18" s="626"/>
      <c r="X18" s="626"/>
      <c r="Y18" s="626"/>
      <c r="Z18" s="626"/>
      <c r="AA18" s="626"/>
      <c r="AB18" s="626"/>
      <c r="AC18" s="626"/>
    </row>
    <row r="19" spans="1:29" s="627" customFormat="1" ht="15.75" customHeight="1">
      <c r="A19" s="835" t="s">
        <v>75</v>
      </c>
      <c r="B19" s="821" t="s">
        <v>713</v>
      </c>
      <c r="C19" s="844">
        <v>0</v>
      </c>
      <c r="D19" s="841"/>
      <c r="E19" s="841"/>
      <c r="F19" s="844">
        <v>0</v>
      </c>
      <c r="G19" s="839"/>
      <c r="H19" s="839"/>
      <c r="I19" s="845">
        <v>0</v>
      </c>
      <c r="J19" s="840"/>
      <c r="K19" s="840"/>
      <c r="L19" s="840">
        <v>0</v>
      </c>
      <c r="M19" s="840"/>
      <c r="N19" s="840"/>
      <c r="O19" s="840"/>
      <c r="P19" s="846">
        <v>0</v>
      </c>
      <c r="Q19" s="840"/>
      <c r="R19" s="840"/>
      <c r="S19" s="840"/>
      <c r="T19" s="840"/>
      <c r="U19" s="840"/>
      <c r="V19" s="626"/>
      <c r="W19" s="626"/>
      <c r="X19" s="626"/>
      <c r="Y19" s="626"/>
      <c r="Z19" s="626"/>
      <c r="AA19" s="626"/>
      <c r="AB19" s="626"/>
      <c r="AC19" s="626"/>
    </row>
    <row r="20" spans="1:29" s="627" customFormat="1" ht="15.75" customHeight="1">
      <c r="A20" s="835" t="s">
        <v>76</v>
      </c>
      <c r="B20" s="821" t="s">
        <v>718</v>
      </c>
      <c r="C20" s="844">
        <v>2</v>
      </c>
      <c r="D20" s="841"/>
      <c r="E20" s="841">
        <v>2</v>
      </c>
      <c r="F20" s="844">
        <v>2</v>
      </c>
      <c r="G20" s="839"/>
      <c r="H20" s="839">
        <v>2</v>
      </c>
      <c r="I20" s="845">
        <v>2</v>
      </c>
      <c r="J20" s="840">
        <v>2</v>
      </c>
      <c r="K20" s="840"/>
      <c r="L20" s="840">
        <v>0</v>
      </c>
      <c r="M20" s="840"/>
      <c r="N20" s="840"/>
      <c r="O20" s="840"/>
      <c r="P20" s="846">
        <v>2</v>
      </c>
      <c r="Q20" s="840"/>
      <c r="R20" s="840"/>
      <c r="S20" s="840"/>
      <c r="T20" s="840">
        <v>2</v>
      </c>
      <c r="U20" s="840"/>
      <c r="V20" s="626"/>
      <c r="W20" s="626"/>
      <c r="X20" s="626"/>
      <c r="Y20" s="626"/>
      <c r="Z20" s="626"/>
      <c r="AA20" s="626"/>
      <c r="AB20" s="626"/>
      <c r="AC20" s="626"/>
    </row>
    <row r="21" spans="1:29" s="627" customFormat="1" ht="15.75" customHeight="1">
      <c r="A21" s="835" t="s">
        <v>77</v>
      </c>
      <c r="B21" s="847" t="s">
        <v>725</v>
      </c>
      <c r="C21" s="844">
        <v>0</v>
      </c>
      <c r="D21" s="842"/>
      <c r="E21" s="848"/>
      <c r="F21" s="844">
        <v>0</v>
      </c>
      <c r="G21" s="843"/>
      <c r="H21" s="843"/>
      <c r="I21" s="845">
        <v>0</v>
      </c>
      <c r="J21" s="840"/>
      <c r="K21" s="840"/>
      <c r="L21" s="840">
        <v>0</v>
      </c>
      <c r="M21" s="840"/>
      <c r="N21" s="840"/>
      <c r="O21" s="840"/>
      <c r="P21" s="846">
        <v>0</v>
      </c>
      <c r="Q21" s="840"/>
      <c r="R21" s="840"/>
      <c r="S21" s="840"/>
      <c r="T21" s="840"/>
      <c r="U21" s="840"/>
      <c r="V21" s="626"/>
      <c r="W21" s="626"/>
      <c r="X21" s="626"/>
      <c r="Y21" s="626"/>
      <c r="Z21" s="626"/>
      <c r="AA21" s="626"/>
      <c r="AB21" s="626"/>
      <c r="AC21" s="626"/>
    </row>
    <row r="22" spans="1:21" ht="22.5" customHeight="1">
      <c r="A22" s="629"/>
      <c r="B22" s="1507"/>
      <c r="C22" s="1507"/>
      <c r="D22" s="1507"/>
      <c r="E22" s="1507"/>
      <c r="F22" s="1507"/>
      <c r="G22" s="1507"/>
      <c r="H22" s="693"/>
      <c r="I22" s="693"/>
      <c r="J22" s="693"/>
      <c r="K22" s="693"/>
      <c r="L22" s="693"/>
      <c r="M22" s="749"/>
      <c r="N22" s="1508" t="str">
        <f>'Thong tin'!B8</f>
        <v>Ninh Bình, ngày 02 tháng 8 năm 2017</v>
      </c>
      <c r="O22" s="1508"/>
      <c r="P22" s="1508"/>
      <c r="Q22" s="1508"/>
      <c r="R22" s="1508"/>
      <c r="S22" s="1508"/>
      <c r="T22" s="1508"/>
      <c r="U22" s="1508"/>
    </row>
    <row r="23" spans="1:21" ht="17.25" customHeight="1">
      <c r="A23" s="629"/>
      <c r="B23" s="1509" t="s">
        <v>4</v>
      </c>
      <c r="C23" s="1509"/>
      <c r="D23" s="1509"/>
      <c r="E23" s="1509"/>
      <c r="F23" s="1509"/>
      <c r="G23" s="1509"/>
      <c r="H23" s="665"/>
      <c r="I23" s="665"/>
      <c r="J23" s="665"/>
      <c r="K23" s="665"/>
      <c r="L23" s="665"/>
      <c r="M23" s="749"/>
      <c r="N23" s="1501" t="str">
        <f>'Thong tin'!B7</f>
        <v>CỤC TRƯỞNG</v>
      </c>
      <c r="O23" s="1501"/>
      <c r="P23" s="1501"/>
      <c r="Q23" s="1501"/>
      <c r="R23" s="1501"/>
      <c r="S23" s="1501"/>
      <c r="T23" s="1501"/>
      <c r="U23" s="1501"/>
    </row>
    <row r="24" spans="1:21" ht="18" customHeight="1">
      <c r="A24" s="633"/>
      <c r="B24" s="1500"/>
      <c r="C24" s="1500"/>
      <c r="D24" s="1500"/>
      <c r="E24" s="1500"/>
      <c r="F24" s="1500"/>
      <c r="G24" s="751"/>
      <c r="H24" s="751"/>
      <c r="I24" s="751"/>
      <c r="J24" s="751"/>
      <c r="K24" s="751"/>
      <c r="L24" s="751"/>
      <c r="M24" s="751"/>
      <c r="N24" s="1501"/>
      <c r="O24" s="1501"/>
      <c r="P24" s="1501"/>
      <c r="Q24" s="1501"/>
      <c r="R24" s="1501"/>
      <c r="S24" s="1501"/>
      <c r="T24" s="1501"/>
      <c r="U24" s="1501"/>
    </row>
    <row r="25" spans="2:21" ht="23.25" customHeight="1">
      <c r="B25" s="1502"/>
      <c r="C25" s="1502"/>
      <c r="D25" s="1502"/>
      <c r="E25" s="1502"/>
      <c r="F25" s="1502"/>
      <c r="G25" s="749"/>
      <c r="H25" s="749"/>
      <c r="I25" s="749"/>
      <c r="J25" s="749"/>
      <c r="K25" s="749"/>
      <c r="L25" s="749"/>
      <c r="M25" s="749"/>
      <c r="N25" s="749"/>
      <c r="O25" s="749"/>
      <c r="P25" s="1502"/>
      <c r="Q25" s="1502"/>
      <c r="R25" s="1502"/>
      <c r="S25" s="1502"/>
      <c r="T25" s="1502"/>
      <c r="U25" s="749"/>
    </row>
    <row r="26" spans="2:21" ht="3" customHeight="1">
      <c r="B26" s="749"/>
      <c r="C26" s="749"/>
      <c r="D26" s="749"/>
      <c r="E26" s="749"/>
      <c r="F26" s="749"/>
      <c r="G26" s="749"/>
      <c r="H26" s="749"/>
      <c r="I26" s="749"/>
      <c r="J26" s="749"/>
      <c r="K26" s="749"/>
      <c r="L26" s="749"/>
      <c r="M26" s="749"/>
      <c r="N26" s="749"/>
      <c r="O26" s="749"/>
      <c r="P26" s="749"/>
      <c r="Q26" s="1503"/>
      <c r="R26" s="1503"/>
      <c r="S26" s="749"/>
      <c r="T26" s="749"/>
      <c r="U26" s="749"/>
    </row>
    <row r="27" spans="2:21" ht="10.5" customHeight="1">
      <c r="B27" s="749"/>
      <c r="C27" s="749"/>
      <c r="D27" s="749"/>
      <c r="E27" s="749"/>
      <c r="F27" s="749"/>
      <c r="G27" s="749"/>
      <c r="H27" s="749"/>
      <c r="I27" s="749"/>
      <c r="J27" s="749"/>
      <c r="K27" s="749"/>
      <c r="L27" s="749"/>
      <c r="M27" s="749"/>
      <c r="N27" s="749"/>
      <c r="O27" s="749"/>
      <c r="P27" s="749"/>
      <c r="Q27" s="749"/>
      <c r="R27" s="749"/>
      <c r="S27" s="749"/>
      <c r="T27" s="749"/>
      <c r="U27" s="749"/>
    </row>
    <row r="28" spans="2:21" ht="18">
      <c r="B28" s="749"/>
      <c r="C28" s="749"/>
      <c r="D28" s="749"/>
      <c r="E28" s="749"/>
      <c r="F28" s="749"/>
      <c r="G28" s="749"/>
      <c r="H28" s="749"/>
      <c r="I28" s="749"/>
      <c r="J28" s="749" t="s">
        <v>601</v>
      </c>
      <c r="K28" s="749"/>
      <c r="L28" s="749"/>
      <c r="M28" s="749"/>
      <c r="N28" s="749"/>
      <c r="O28" s="749"/>
      <c r="P28" s="749"/>
      <c r="Q28" s="749"/>
      <c r="R28" s="749"/>
      <c r="S28" s="749"/>
      <c r="T28" s="749"/>
      <c r="U28" s="749"/>
    </row>
    <row r="29" spans="2:21" ht="16.5">
      <c r="B29" s="1504" t="str">
        <f>'Thong tin'!B5</f>
        <v>Nguyễn Thị Thanh Tâm</v>
      </c>
      <c r="C29" s="1504"/>
      <c r="D29" s="1504"/>
      <c r="E29" s="1504"/>
      <c r="F29" s="1504"/>
      <c r="G29" s="1504"/>
      <c r="H29" s="752"/>
      <c r="I29" s="753"/>
      <c r="J29" s="753"/>
      <c r="K29" s="753"/>
      <c r="L29" s="753"/>
      <c r="M29" s="753"/>
      <c r="N29" s="1504" t="str">
        <f>'Thong tin'!B6</f>
        <v>Phạm Xuân Túy</v>
      </c>
      <c r="O29" s="1504"/>
      <c r="P29" s="1504"/>
      <c r="Q29" s="1504"/>
      <c r="R29" s="1504"/>
      <c r="S29" s="1504"/>
      <c r="T29" s="1504"/>
      <c r="U29" s="1504"/>
    </row>
    <row r="31" spans="15:20" ht="12.75">
      <c r="O31" s="1510"/>
      <c r="P31" s="1510"/>
      <c r="Q31" s="1510"/>
      <c r="R31" s="1510"/>
      <c r="S31" s="1510"/>
      <c r="T31" s="1510"/>
    </row>
    <row r="33" ht="12.75" hidden="1"/>
    <row r="34" spans="1:14" ht="12.75" customHeight="1" hidden="1">
      <c r="A34" s="637" t="s">
        <v>226</v>
      </c>
      <c r="B34" s="638"/>
      <c r="C34" s="638"/>
      <c r="D34" s="638"/>
      <c r="E34" s="638"/>
      <c r="F34" s="638"/>
      <c r="G34" s="638"/>
      <c r="H34" s="638"/>
      <c r="I34" s="638"/>
      <c r="J34" s="638"/>
      <c r="K34" s="638"/>
      <c r="L34" s="638"/>
      <c r="M34" s="638"/>
      <c r="N34" s="638"/>
    </row>
    <row r="35" spans="1:14" s="639" customFormat="1" ht="15.75" customHeight="1" hidden="1">
      <c r="A35" s="1499" t="s">
        <v>612</v>
      </c>
      <c r="B35" s="1499"/>
      <c r="C35" s="1499"/>
      <c r="D35" s="1499"/>
      <c r="E35" s="1499"/>
      <c r="F35" s="1499"/>
      <c r="G35" s="1499"/>
      <c r="H35" s="1499"/>
      <c r="I35" s="1499"/>
      <c r="J35" s="1499"/>
      <c r="K35" s="1499"/>
      <c r="L35" s="638"/>
      <c r="M35" s="638"/>
      <c r="N35" s="638"/>
    </row>
    <row r="36" spans="1:14" s="642" customFormat="1" ht="15" hidden="1">
      <c r="A36" s="640" t="s">
        <v>613</v>
      </c>
      <c r="B36" s="641"/>
      <c r="C36" s="641"/>
      <c r="D36" s="641"/>
      <c r="E36" s="641"/>
      <c r="F36" s="641"/>
      <c r="G36" s="641"/>
      <c r="H36" s="641"/>
      <c r="I36" s="641"/>
      <c r="J36" s="641"/>
      <c r="K36" s="641"/>
      <c r="L36" s="641"/>
      <c r="M36" s="641"/>
      <c r="N36" s="641"/>
    </row>
    <row r="37" spans="1:14" s="639" customFormat="1" ht="15" hidden="1">
      <c r="A37" s="640" t="s">
        <v>614</v>
      </c>
      <c r="B37" s="641"/>
      <c r="C37" s="641"/>
      <c r="D37" s="641"/>
      <c r="E37" s="641"/>
      <c r="F37" s="641"/>
      <c r="G37" s="641"/>
      <c r="H37" s="641"/>
      <c r="I37" s="641"/>
      <c r="J37" s="641"/>
      <c r="K37" s="641"/>
      <c r="L37" s="643"/>
      <c r="M37" s="643"/>
      <c r="N37" s="643"/>
    </row>
    <row r="38" spans="1:14" s="639" customFormat="1" ht="15" hidden="1">
      <c r="A38" s="643"/>
      <c r="B38" s="643"/>
      <c r="C38" s="643"/>
      <c r="D38" s="643"/>
      <c r="E38" s="643"/>
      <c r="F38" s="643"/>
      <c r="G38" s="643"/>
      <c r="H38" s="643"/>
      <c r="I38" s="643"/>
      <c r="J38" s="643"/>
      <c r="K38" s="643"/>
      <c r="L38" s="643"/>
      <c r="M38" s="643"/>
      <c r="N38" s="643"/>
    </row>
    <row r="39" spans="1:14" ht="12.75" hidden="1">
      <c r="A39" s="633"/>
      <c r="B39" s="633"/>
      <c r="C39" s="633"/>
      <c r="D39" s="633"/>
      <c r="E39" s="633"/>
      <c r="F39" s="633"/>
      <c r="G39" s="633"/>
      <c r="H39" s="633"/>
      <c r="I39" s="633"/>
      <c r="J39" s="633"/>
      <c r="K39" s="633"/>
      <c r="L39" s="633"/>
      <c r="M39" s="633"/>
      <c r="N39" s="633"/>
    </row>
    <row r="40" ht="15.75" hidden="1">
      <c r="H40" s="572"/>
    </row>
    <row r="41" ht="12.75" hidden="1"/>
    <row r="42" ht="12.75" hidden="1"/>
    <row r="43" ht="12.75" hidden="1"/>
    <row r="44" ht="12.75" hidden="1"/>
    <row r="45" ht="12.75" hidden="1">
      <c r="D45" s="644"/>
    </row>
    <row r="46" ht="12.75" hidden="1">
      <c r="C46" s="644"/>
    </row>
    <row r="47" ht="12.75" hidden="1"/>
    <row r="48" ht="12.75" hidden="1"/>
    <row r="49" ht="12.75" hidden="1">
      <c r="L49" s="644" t="e">
        <f>J49/K49</f>
        <v>#DIV/0!</v>
      </c>
    </row>
    <row r="50" ht="12.75" hidden="1"/>
    <row r="51" ht="12.75" hidden="1"/>
    <row r="52" ht="12.75" hidden="1"/>
    <row r="53" ht="12.75" hidden="1"/>
    <row r="54" ht="12.75" hidden="1"/>
    <row r="55" ht="12.75" hidden="1"/>
    <row r="56" ht="12.75" hidden="1"/>
    <row r="57" ht="12.75" hidden="1"/>
    <row r="58"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2:G22"/>
    <mergeCell ref="N22:U22"/>
    <mergeCell ref="B23:G23"/>
    <mergeCell ref="N23:U23"/>
    <mergeCell ref="O31:T31"/>
    <mergeCell ref="A35:K35"/>
    <mergeCell ref="B24:F24"/>
    <mergeCell ref="N24:U24"/>
    <mergeCell ref="B25:F25"/>
    <mergeCell ref="P25:T25"/>
    <mergeCell ref="Q26:R26"/>
    <mergeCell ref="B29:G29"/>
    <mergeCell ref="N29:U29"/>
  </mergeCells>
  <printOptions/>
  <pageMargins left="0.49" right="0" top="0.14" bottom="0" header="0.07" footer="0.15"/>
  <pageSetup horizontalDpi="600" verticalDpi="600" orientation="landscape" paperSize="9" scale="89"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3"/>
  <sheetViews>
    <sheetView view="pageBreakPreview" zoomScale="90" zoomScaleSheetLayoutView="90" zoomScalePageLayoutView="0" workbookViewId="0" topLeftCell="A1">
      <selection activeCell="I22" sqref="I22"/>
    </sheetView>
  </sheetViews>
  <sheetFormatPr defaultColWidth="9.00390625" defaultRowHeight="15.75"/>
  <cols>
    <col min="1" max="1" width="3.50390625" style="648" customWidth="1"/>
    <col min="2" max="2" width="19.375" style="648" customWidth="1"/>
    <col min="3" max="3" width="5.75390625" style="648" customWidth="1"/>
    <col min="4" max="4" width="6.625" style="648" customWidth="1"/>
    <col min="5" max="5" width="6.25390625" style="648" customWidth="1"/>
    <col min="6" max="9" width="5.75390625" style="648" customWidth="1"/>
    <col min="10" max="10" width="6.875" style="648" customWidth="1"/>
    <col min="11" max="11" width="7.50390625" style="648" customWidth="1"/>
    <col min="12" max="12" width="5.75390625" style="648" customWidth="1"/>
    <col min="13" max="13" width="8.75390625" style="648" customWidth="1"/>
    <col min="14" max="14" width="10.50390625" style="648" customWidth="1"/>
    <col min="15" max="15" width="8.125" style="648" customWidth="1"/>
    <col min="16" max="21" width="5.75390625" style="648" customWidth="1"/>
    <col min="22" max="16384" width="9.00390625" style="648" customWidth="1"/>
  </cols>
  <sheetData>
    <row r="1" spans="1:21" ht="19.5" customHeight="1">
      <c r="A1" s="784" t="s">
        <v>680</v>
      </c>
      <c r="B1" s="511"/>
      <c r="C1" s="511"/>
      <c r="D1" s="508"/>
      <c r="E1" s="645"/>
      <c r="F1" s="1537" t="s">
        <v>615</v>
      </c>
      <c r="G1" s="1537"/>
      <c r="H1" s="1537"/>
      <c r="I1" s="1537"/>
      <c r="J1" s="1537"/>
      <c r="K1" s="1537"/>
      <c r="L1" s="1537"/>
      <c r="M1" s="1537"/>
      <c r="N1" s="1537"/>
      <c r="O1" s="646"/>
      <c r="P1" s="1538" t="s">
        <v>670</v>
      </c>
      <c r="Q1" s="1539"/>
      <c r="R1" s="1539"/>
      <c r="S1" s="1539"/>
      <c r="T1" s="1539"/>
      <c r="U1" s="1539"/>
    </row>
    <row r="2" spans="1:21" ht="15.75" customHeight="1">
      <c r="A2" s="1423" t="s">
        <v>344</v>
      </c>
      <c r="B2" s="1423"/>
      <c r="C2" s="1423"/>
      <c r="D2" s="1423"/>
      <c r="E2" s="783"/>
      <c r="F2" s="1537"/>
      <c r="G2" s="1537"/>
      <c r="H2" s="1537"/>
      <c r="I2" s="1537"/>
      <c r="J2" s="1537"/>
      <c r="K2" s="1537"/>
      <c r="L2" s="1537"/>
      <c r="M2" s="1537"/>
      <c r="N2" s="1537"/>
      <c r="O2" s="646"/>
      <c r="P2" s="1540" t="str">
        <f>'Thong tin'!B4</f>
        <v>CTHADS tỉnh Ninh Bình</v>
      </c>
      <c r="Q2" s="1540"/>
      <c r="R2" s="1540"/>
      <c r="S2" s="1540"/>
      <c r="T2" s="1540"/>
      <c r="U2" s="1540"/>
    </row>
    <row r="3" spans="1:20" ht="15.75" customHeight="1">
      <c r="A3" s="1420" t="s">
        <v>345</v>
      </c>
      <c r="B3" s="1420"/>
      <c r="C3" s="1420"/>
      <c r="D3" s="1420"/>
      <c r="E3" s="783"/>
      <c r="F3" s="1541" t="str">
        <f>'Thong tin'!B3</f>
        <v>10 tháng / năm 2017</v>
      </c>
      <c r="G3" s="1542"/>
      <c r="H3" s="1542"/>
      <c r="I3" s="1542"/>
      <c r="J3" s="1542"/>
      <c r="K3" s="1542"/>
      <c r="L3" s="1542"/>
      <c r="M3" s="1542"/>
      <c r="N3" s="1542"/>
      <c r="O3" s="651"/>
      <c r="P3" s="754" t="s">
        <v>669</v>
      </c>
      <c r="Q3" s="652"/>
      <c r="R3" s="652"/>
      <c r="S3" s="652"/>
      <c r="T3" s="652"/>
    </row>
    <row r="4" spans="1:20" ht="15" customHeight="1">
      <c r="A4" s="510" t="s">
        <v>217</v>
      </c>
      <c r="B4" s="471"/>
      <c r="C4" s="471"/>
      <c r="D4" s="471"/>
      <c r="E4" s="786"/>
      <c r="F4" s="786"/>
      <c r="G4" s="786"/>
      <c r="H4" s="786"/>
      <c r="I4" s="786"/>
      <c r="J4" s="786"/>
      <c r="K4" s="786"/>
      <c r="L4" s="786"/>
      <c r="M4" s="786"/>
      <c r="N4" s="786"/>
      <c r="O4" s="786"/>
      <c r="P4" s="653" t="s">
        <v>616</v>
      </c>
      <c r="Q4" s="649"/>
      <c r="R4" s="649"/>
      <c r="S4" s="649"/>
      <c r="T4" s="649"/>
    </row>
    <row r="5" spans="1:21" s="655" customFormat="1" ht="15.75" customHeight="1">
      <c r="A5" s="1532" t="s">
        <v>72</v>
      </c>
      <c r="B5" s="1533"/>
      <c r="C5" s="1529" t="s">
        <v>589</v>
      </c>
      <c r="D5" s="1529"/>
      <c r="E5" s="1529"/>
      <c r="F5" s="1529" t="s">
        <v>617</v>
      </c>
      <c r="G5" s="1529"/>
      <c r="H5" s="1529"/>
      <c r="I5" s="1529"/>
      <c r="J5" s="1529"/>
      <c r="K5" s="1529"/>
      <c r="L5" s="1529"/>
      <c r="M5" s="1529"/>
      <c r="N5" s="1529"/>
      <c r="O5" s="1529"/>
      <c r="P5" s="1529" t="s">
        <v>618</v>
      </c>
      <c r="Q5" s="1529"/>
      <c r="R5" s="1529"/>
      <c r="S5" s="1529"/>
      <c r="T5" s="1529"/>
      <c r="U5" s="1529"/>
    </row>
    <row r="6" spans="1:21" s="655" customFormat="1" ht="14.25" customHeight="1">
      <c r="A6" s="1534"/>
      <c r="B6" s="1535"/>
      <c r="C6" s="1529"/>
      <c r="D6" s="1529"/>
      <c r="E6" s="1529"/>
      <c r="F6" s="1529" t="s">
        <v>619</v>
      </c>
      <c r="G6" s="1529"/>
      <c r="H6" s="1529"/>
      <c r="I6" s="1529" t="s">
        <v>593</v>
      </c>
      <c r="J6" s="1529"/>
      <c r="K6" s="1529"/>
      <c r="L6" s="1529"/>
      <c r="M6" s="1529"/>
      <c r="N6" s="1529"/>
      <c r="O6" s="1529"/>
      <c r="P6" s="1529" t="s">
        <v>227</v>
      </c>
      <c r="Q6" s="1536" t="s">
        <v>7</v>
      </c>
      <c r="R6" s="1536"/>
      <c r="S6" s="1536"/>
      <c r="T6" s="1536"/>
      <c r="U6" s="1536"/>
    </row>
    <row r="7" spans="1:21" s="655" customFormat="1" ht="32.25" customHeight="1">
      <c r="A7" s="1534"/>
      <c r="B7" s="1535"/>
      <c r="C7" s="1529"/>
      <c r="D7" s="1529"/>
      <c r="E7" s="1529"/>
      <c r="F7" s="1529"/>
      <c r="G7" s="1529"/>
      <c r="H7" s="1529"/>
      <c r="I7" s="1529" t="s">
        <v>594</v>
      </c>
      <c r="J7" s="1529"/>
      <c r="K7" s="1529"/>
      <c r="L7" s="1529" t="s">
        <v>620</v>
      </c>
      <c r="M7" s="1529"/>
      <c r="N7" s="1529"/>
      <c r="O7" s="1529"/>
      <c r="P7" s="1529"/>
      <c r="Q7" s="1529" t="s">
        <v>596</v>
      </c>
      <c r="R7" s="1529" t="s">
        <v>621</v>
      </c>
      <c r="S7" s="1529" t="s">
        <v>622</v>
      </c>
      <c r="T7" s="1529" t="s">
        <v>623</v>
      </c>
      <c r="U7" s="1529" t="s">
        <v>624</v>
      </c>
    </row>
    <row r="8" spans="1:21" s="655" customFormat="1" ht="15" customHeight="1">
      <c r="A8" s="1534"/>
      <c r="B8" s="1535"/>
      <c r="C8" s="1529" t="s">
        <v>625</v>
      </c>
      <c r="D8" s="1529" t="s">
        <v>7</v>
      </c>
      <c r="E8" s="1529"/>
      <c r="F8" s="1529" t="s">
        <v>626</v>
      </c>
      <c r="G8" s="1529" t="s">
        <v>7</v>
      </c>
      <c r="H8" s="1529"/>
      <c r="I8" s="1529" t="s">
        <v>627</v>
      </c>
      <c r="J8" s="1529" t="s">
        <v>7</v>
      </c>
      <c r="K8" s="1529"/>
      <c r="L8" s="1529" t="s">
        <v>626</v>
      </c>
      <c r="M8" s="1529" t="s">
        <v>7</v>
      </c>
      <c r="N8" s="1529"/>
      <c r="O8" s="1529"/>
      <c r="P8" s="1529"/>
      <c r="Q8" s="1529"/>
      <c r="R8" s="1530"/>
      <c r="S8" s="1531"/>
      <c r="T8" s="1529"/>
      <c r="U8" s="1529"/>
    </row>
    <row r="9" spans="1:21" s="655" customFormat="1" ht="79.5" customHeight="1">
      <c r="A9" s="1534"/>
      <c r="B9" s="1535"/>
      <c r="C9" s="1529"/>
      <c r="D9" s="654" t="s">
        <v>628</v>
      </c>
      <c r="E9" s="654" t="s">
        <v>629</v>
      </c>
      <c r="F9" s="1530"/>
      <c r="G9" s="654" t="s">
        <v>630</v>
      </c>
      <c r="H9" s="654" t="s">
        <v>631</v>
      </c>
      <c r="I9" s="1530"/>
      <c r="J9" s="654" t="s">
        <v>632</v>
      </c>
      <c r="K9" s="654" t="s">
        <v>633</v>
      </c>
      <c r="L9" s="1529"/>
      <c r="M9" s="654" t="s">
        <v>634</v>
      </c>
      <c r="N9" s="654" t="s">
        <v>635</v>
      </c>
      <c r="O9" s="654" t="s">
        <v>636</v>
      </c>
      <c r="P9" s="1529"/>
      <c r="Q9" s="1529"/>
      <c r="R9" s="1530"/>
      <c r="S9" s="1531"/>
      <c r="T9" s="1529"/>
      <c r="U9" s="1529"/>
    </row>
    <row r="10" spans="1:21" ht="12.75">
      <c r="A10" s="656"/>
      <c r="B10" s="657" t="s">
        <v>611</v>
      </c>
      <c r="C10" s="658">
        <v>1</v>
      </c>
      <c r="D10" s="658">
        <v>2</v>
      </c>
      <c r="E10" s="658">
        <v>3</v>
      </c>
      <c r="F10" s="659">
        <v>4</v>
      </c>
      <c r="G10" s="660">
        <v>5</v>
      </c>
      <c r="H10" s="659">
        <v>6</v>
      </c>
      <c r="I10" s="660">
        <v>7</v>
      </c>
      <c r="J10" s="659">
        <v>8</v>
      </c>
      <c r="K10" s="660">
        <v>9</v>
      </c>
      <c r="L10" s="659">
        <v>10</v>
      </c>
      <c r="M10" s="660">
        <v>11</v>
      </c>
      <c r="N10" s="659">
        <v>12</v>
      </c>
      <c r="O10" s="660">
        <v>13</v>
      </c>
      <c r="P10" s="659">
        <v>14</v>
      </c>
      <c r="Q10" s="660">
        <v>15</v>
      </c>
      <c r="R10" s="659">
        <v>16</v>
      </c>
      <c r="S10" s="660">
        <v>17</v>
      </c>
      <c r="T10" s="659">
        <v>18</v>
      </c>
      <c r="U10" s="660">
        <v>19</v>
      </c>
    </row>
    <row r="11" spans="1:21" s="655" customFormat="1" ht="15.75" customHeight="1">
      <c r="A11" s="1524" t="s">
        <v>38</v>
      </c>
      <c r="B11" s="1525"/>
      <c r="C11" s="624"/>
      <c r="D11" s="624"/>
      <c r="E11" s="624"/>
      <c r="F11" s="624"/>
      <c r="G11" s="624"/>
      <c r="H11" s="624"/>
      <c r="I11" s="624"/>
      <c r="J11" s="624"/>
      <c r="K11" s="624"/>
      <c r="L11" s="624"/>
      <c r="M11" s="624"/>
      <c r="N11" s="624"/>
      <c r="O11" s="624"/>
      <c r="P11" s="624"/>
      <c r="Q11" s="624"/>
      <c r="R11" s="624"/>
      <c r="S11" s="624"/>
      <c r="T11" s="624"/>
      <c r="U11" s="624"/>
    </row>
    <row r="12" spans="1:21" s="655" customFormat="1" ht="15.75" customHeight="1">
      <c r="A12" s="850" t="s">
        <v>0</v>
      </c>
      <c r="B12" s="851" t="s">
        <v>228</v>
      </c>
      <c r="C12" s="851"/>
      <c r="D12" s="852"/>
      <c r="E12" s="852"/>
      <c r="F12" s="852"/>
      <c r="G12" s="853"/>
      <c r="H12" s="853"/>
      <c r="I12" s="853"/>
      <c r="J12" s="854"/>
      <c r="K12" s="854"/>
      <c r="L12" s="854"/>
      <c r="M12" s="854"/>
      <c r="N12" s="854"/>
      <c r="O12" s="854"/>
      <c r="P12" s="854"/>
      <c r="Q12" s="854"/>
      <c r="R12" s="854"/>
      <c r="S12" s="854"/>
      <c r="T12" s="854"/>
      <c r="U12" s="854"/>
    </row>
    <row r="13" spans="1:21" s="655" customFormat="1" ht="15.75" customHeight="1">
      <c r="A13" s="855" t="s">
        <v>1</v>
      </c>
      <c r="B13" s="851" t="s">
        <v>19</v>
      </c>
      <c r="C13" s="851"/>
      <c r="D13" s="852"/>
      <c r="E13" s="852"/>
      <c r="F13" s="852"/>
      <c r="G13" s="853"/>
      <c r="H13" s="853"/>
      <c r="I13" s="853"/>
      <c r="J13" s="854"/>
      <c r="K13" s="854"/>
      <c r="L13" s="854"/>
      <c r="M13" s="854"/>
      <c r="N13" s="854"/>
      <c r="O13" s="854"/>
      <c r="P13" s="854"/>
      <c r="Q13" s="854"/>
      <c r="R13" s="854"/>
      <c r="S13" s="854"/>
      <c r="T13" s="854"/>
      <c r="U13" s="854"/>
    </row>
    <row r="14" spans="1:21" s="655" customFormat="1" ht="15.75" customHeight="1">
      <c r="A14" s="856">
        <v>1</v>
      </c>
      <c r="B14" s="821" t="s">
        <v>696</v>
      </c>
      <c r="C14" s="852"/>
      <c r="D14" s="852"/>
      <c r="E14" s="852"/>
      <c r="F14" s="852"/>
      <c r="G14" s="853"/>
      <c r="H14" s="853"/>
      <c r="I14" s="853"/>
      <c r="J14" s="854"/>
      <c r="K14" s="854"/>
      <c r="L14" s="854"/>
      <c r="M14" s="854"/>
      <c r="N14" s="854"/>
      <c r="O14" s="854"/>
      <c r="P14" s="854"/>
      <c r="Q14" s="854"/>
      <c r="R14" s="854"/>
      <c r="S14" s="854"/>
      <c r="T14" s="854"/>
      <c r="U14" s="854"/>
    </row>
    <row r="15" spans="1:21" s="655" customFormat="1" ht="15.75" customHeight="1">
      <c r="A15" s="856">
        <v>2</v>
      </c>
      <c r="B15" s="821" t="s">
        <v>700</v>
      </c>
      <c r="C15" s="852"/>
      <c r="D15" s="852"/>
      <c r="E15" s="852"/>
      <c r="F15" s="852"/>
      <c r="G15" s="853"/>
      <c r="H15" s="853"/>
      <c r="I15" s="853"/>
      <c r="J15" s="854"/>
      <c r="K15" s="854"/>
      <c r="L15" s="854"/>
      <c r="M15" s="854"/>
      <c r="N15" s="854"/>
      <c r="O15" s="854"/>
      <c r="P15" s="854"/>
      <c r="Q15" s="854"/>
      <c r="R15" s="854"/>
      <c r="S15" s="854"/>
      <c r="T15" s="854"/>
      <c r="U15" s="854"/>
    </row>
    <row r="16" spans="1:21" s="655" customFormat="1" ht="15.75" customHeight="1">
      <c r="A16" s="856">
        <v>3</v>
      </c>
      <c r="B16" s="821" t="s">
        <v>703</v>
      </c>
      <c r="C16" s="852"/>
      <c r="D16" s="853"/>
      <c r="E16" s="853"/>
      <c r="F16" s="853"/>
      <c r="G16" s="853"/>
      <c r="H16" s="853"/>
      <c r="I16" s="853"/>
      <c r="J16" s="854"/>
      <c r="K16" s="854"/>
      <c r="L16" s="854"/>
      <c r="M16" s="854"/>
      <c r="N16" s="854"/>
      <c r="O16" s="854"/>
      <c r="P16" s="854"/>
      <c r="Q16" s="854"/>
      <c r="R16" s="854"/>
      <c r="S16" s="854"/>
      <c r="T16" s="854"/>
      <c r="U16" s="854"/>
    </row>
    <row r="17" spans="1:21" s="655" customFormat="1" ht="15.75" customHeight="1">
      <c r="A17" s="856">
        <v>4</v>
      </c>
      <c r="B17" s="821" t="s">
        <v>732</v>
      </c>
      <c r="C17" s="857"/>
      <c r="D17" s="858"/>
      <c r="E17" s="858"/>
      <c r="F17" s="858"/>
      <c r="G17" s="853"/>
      <c r="H17" s="853"/>
      <c r="I17" s="853"/>
      <c r="J17" s="854"/>
      <c r="K17" s="854"/>
      <c r="L17" s="854"/>
      <c r="M17" s="854"/>
      <c r="N17" s="854"/>
      <c r="O17" s="854"/>
      <c r="P17" s="854"/>
      <c r="Q17" s="854"/>
      <c r="R17" s="854"/>
      <c r="S17" s="854"/>
      <c r="T17" s="854"/>
      <c r="U17" s="854"/>
    </row>
    <row r="18" spans="1:21" s="655" customFormat="1" ht="15.75" customHeight="1">
      <c r="A18" s="856">
        <v>5</v>
      </c>
      <c r="B18" s="821" t="s">
        <v>733</v>
      </c>
      <c r="C18" s="857"/>
      <c r="D18" s="858"/>
      <c r="E18" s="858"/>
      <c r="F18" s="858"/>
      <c r="G18" s="853"/>
      <c r="H18" s="853"/>
      <c r="I18" s="853"/>
      <c r="J18" s="854"/>
      <c r="K18" s="854"/>
      <c r="L18" s="854"/>
      <c r="M18" s="854"/>
      <c r="N18" s="854"/>
      <c r="O18" s="854"/>
      <c r="P18" s="854"/>
      <c r="Q18" s="854"/>
      <c r="R18" s="854"/>
      <c r="S18" s="854"/>
      <c r="T18" s="854"/>
      <c r="U18" s="854"/>
    </row>
    <row r="19" spans="1:21" s="655" customFormat="1" ht="15.75" customHeight="1">
      <c r="A19" s="856">
        <v>6</v>
      </c>
      <c r="B19" s="821" t="s">
        <v>713</v>
      </c>
      <c r="C19" s="857"/>
      <c r="D19" s="858"/>
      <c r="E19" s="858"/>
      <c r="F19" s="858"/>
      <c r="G19" s="853"/>
      <c r="H19" s="853"/>
      <c r="I19" s="853"/>
      <c r="J19" s="854"/>
      <c r="K19" s="854"/>
      <c r="L19" s="854"/>
      <c r="M19" s="854"/>
      <c r="N19" s="854"/>
      <c r="O19" s="854"/>
      <c r="P19" s="854"/>
      <c r="Q19" s="854"/>
      <c r="R19" s="854"/>
      <c r="S19" s="854"/>
      <c r="T19" s="854"/>
      <c r="U19" s="854"/>
    </row>
    <row r="20" spans="1:21" s="655" customFormat="1" ht="15.75" customHeight="1">
      <c r="A20" s="856">
        <v>7</v>
      </c>
      <c r="B20" s="821" t="s">
        <v>718</v>
      </c>
      <c r="C20" s="857"/>
      <c r="D20" s="858"/>
      <c r="E20" s="858"/>
      <c r="F20" s="858"/>
      <c r="G20" s="853"/>
      <c r="H20" s="853"/>
      <c r="I20" s="853"/>
      <c r="J20" s="854"/>
      <c r="K20" s="854"/>
      <c r="L20" s="854"/>
      <c r="M20" s="854"/>
      <c r="N20" s="854"/>
      <c r="O20" s="854"/>
      <c r="P20" s="854"/>
      <c r="Q20" s="854"/>
      <c r="R20" s="854"/>
      <c r="S20" s="854"/>
      <c r="T20" s="854"/>
      <c r="U20" s="854"/>
    </row>
    <row r="21" spans="1:21" s="655" customFormat="1" ht="15.75" customHeight="1">
      <c r="A21" s="856">
        <v>8</v>
      </c>
      <c r="B21" s="847" t="s">
        <v>725</v>
      </c>
      <c r="C21" s="859"/>
      <c r="D21" s="860"/>
      <c r="E21" s="860"/>
      <c r="F21" s="860"/>
      <c r="G21" s="861"/>
      <c r="H21" s="861"/>
      <c r="I21" s="861"/>
      <c r="J21" s="854"/>
      <c r="K21" s="854"/>
      <c r="L21" s="854"/>
      <c r="M21" s="854"/>
      <c r="N21" s="854"/>
      <c r="O21" s="854"/>
      <c r="P21" s="854"/>
      <c r="Q21" s="854"/>
      <c r="R21" s="854"/>
      <c r="S21" s="854"/>
      <c r="T21" s="854"/>
      <c r="U21" s="854"/>
    </row>
    <row r="22" spans="1:21" ht="26.25" customHeight="1">
      <c r="A22" s="661"/>
      <c r="B22" s="1526"/>
      <c r="C22" s="1526"/>
      <c r="D22" s="1526"/>
      <c r="E22" s="1526"/>
      <c r="F22" s="1526"/>
      <c r="G22" s="1526"/>
      <c r="H22" s="662"/>
      <c r="I22" s="662"/>
      <c r="J22" s="662"/>
      <c r="K22" s="662"/>
      <c r="L22" s="662"/>
      <c r="M22" s="663"/>
      <c r="N22" s="1508" t="str">
        <f>'Thong tin'!B8</f>
        <v>Ninh Bình, ngày 02 tháng 8 năm 2017</v>
      </c>
      <c r="O22" s="1508"/>
      <c r="P22" s="1508"/>
      <c r="Q22" s="1508"/>
      <c r="R22" s="1508"/>
      <c r="S22" s="1508"/>
      <c r="T22" s="1508"/>
      <c r="U22" s="1508"/>
    </row>
    <row r="23" spans="1:21" ht="18.75" customHeight="1">
      <c r="A23" s="661"/>
      <c r="B23" s="1527" t="s">
        <v>637</v>
      </c>
      <c r="C23" s="1527"/>
      <c r="D23" s="1527"/>
      <c r="E23" s="1527"/>
      <c r="F23" s="1527"/>
      <c r="G23" s="664"/>
      <c r="H23" s="665"/>
      <c r="I23" s="665"/>
      <c r="J23" s="665"/>
      <c r="K23" s="665"/>
      <c r="L23" s="665"/>
      <c r="M23" s="666"/>
      <c r="N23" s="1509" t="str">
        <f>'Thong tin'!B7</f>
        <v>CỤC TRƯỞNG</v>
      </c>
      <c r="O23" s="1509"/>
      <c r="P23" s="1509"/>
      <c r="Q23" s="1509"/>
      <c r="R23" s="1509"/>
      <c r="S23" s="1509"/>
      <c r="T23" s="1509"/>
      <c r="U23" s="1509"/>
    </row>
    <row r="24" spans="1:21" ht="18.75" customHeight="1">
      <c r="A24" s="669"/>
      <c r="B24" s="1521"/>
      <c r="C24" s="1521"/>
      <c r="D24" s="1521"/>
      <c r="E24" s="1521"/>
      <c r="F24" s="1521"/>
      <c r="G24" s="670"/>
      <c r="H24" s="670"/>
      <c r="I24" s="670"/>
      <c r="J24" s="670"/>
      <c r="K24" s="670"/>
      <c r="L24" s="670"/>
      <c r="M24" s="670"/>
      <c r="N24" s="1522"/>
      <c r="O24" s="1522"/>
      <c r="P24" s="1522"/>
      <c r="Q24" s="1522"/>
      <c r="R24" s="1522"/>
      <c r="S24" s="1522"/>
      <c r="T24" s="1522"/>
      <c r="U24" s="1522"/>
    </row>
    <row r="25" spans="2:21" ht="31.5" customHeight="1">
      <c r="B25" s="1523"/>
      <c r="C25" s="1523"/>
      <c r="D25" s="1523"/>
      <c r="E25" s="1523"/>
      <c r="F25" s="1523"/>
      <c r="G25" s="666"/>
      <c r="H25" s="666"/>
      <c r="I25" s="666"/>
      <c r="J25" s="666"/>
      <c r="K25" s="666"/>
      <c r="L25" s="666"/>
      <c r="M25" s="666"/>
      <c r="N25" s="666"/>
      <c r="O25" s="666"/>
      <c r="P25" s="1523"/>
      <c r="Q25" s="1523"/>
      <c r="R25" s="1523"/>
      <c r="S25" s="1523"/>
      <c r="T25" s="666"/>
      <c r="U25" s="666"/>
    </row>
    <row r="26" spans="2:21" ht="18">
      <c r="B26" s="666"/>
      <c r="C26" s="666"/>
      <c r="D26" s="666"/>
      <c r="E26" s="666"/>
      <c r="F26" s="666"/>
      <c r="G26" s="666"/>
      <c r="H26" s="666"/>
      <c r="I26" s="666"/>
      <c r="J26" s="666"/>
      <c r="K26" s="666"/>
      <c r="L26" s="666"/>
      <c r="M26" s="666"/>
      <c r="N26" s="666"/>
      <c r="O26" s="666"/>
      <c r="P26" s="666"/>
      <c r="Q26" s="666"/>
      <c r="R26" s="666"/>
      <c r="S26" s="666"/>
      <c r="T26" s="666"/>
      <c r="U26" s="666"/>
    </row>
    <row r="27" spans="2:21" ht="18">
      <c r="B27" s="666"/>
      <c r="C27" s="666"/>
      <c r="D27" s="666"/>
      <c r="E27" s="666"/>
      <c r="F27" s="666"/>
      <c r="G27" s="666"/>
      <c r="H27" s="666"/>
      <c r="I27" s="666"/>
      <c r="J27" s="666"/>
      <c r="K27" s="666"/>
      <c r="L27" s="666"/>
      <c r="M27" s="666"/>
      <c r="N27" s="666"/>
      <c r="O27" s="666"/>
      <c r="P27" s="666"/>
      <c r="Q27" s="666"/>
      <c r="R27" s="666"/>
      <c r="S27" s="666"/>
      <c r="T27" s="666"/>
      <c r="U27" s="666"/>
    </row>
    <row r="28" spans="2:21" ht="18.75">
      <c r="B28" s="1484" t="str">
        <f>'Thong tin'!B5</f>
        <v>Nguyễn Thị Thanh Tâm</v>
      </c>
      <c r="C28" s="1484"/>
      <c r="D28" s="1484"/>
      <c r="E28" s="1484"/>
      <c r="F28" s="1484"/>
      <c r="G28" s="1484"/>
      <c r="H28" s="671"/>
      <c r="I28" s="631"/>
      <c r="J28" s="631"/>
      <c r="K28" s="631"/>
      <c r="L28" s="631"/>
      <c r="M28" s="631"/>
      <c r="N28" s="1431" t="str">
        <f>'Thong tin'!B6</f>
        <v>Phạm Xuân Túy</v>
      </c>
      <c r="O28" s="1431"/>
      <c r="P28" s="1431"/>
      <c r="Q28" s="1431"/>
      <c r="R28" s="1431"/>
      <c r="S28" s="1431"/>
      <c r="T28" s="1431"/>
      <c r="U28" s="1431"/>
    </row>
    <row r="29" ht="12.75" hidden="1"/>
    <row r="30" spans="1:20" ht="13.5" hidden="1">
      <c r="A30" s="672" t="s">
        <v>226</v>
      </c>
      <c r="O30" s="1528"/>
      <c r="P30" s="1528"/>
      <c r="Q30" s="1528"/>
      <c r="R30" s="1528"/>
      <c r="S30" s="1528"/>
      <c r="T30" s="1528"/>
    </row>
    <row r="31" spans="2:14" ht="12.75" customHeight="1" hidden="1">
      <c r="B31" s="1520" t="s">
        <v>638</v>
      </c>
      <c r="C31" s="1520"/>
      <c r="D31" s="1520"/>
      <c r="E31" s="1520"/>
      <c r="F31" s="1520"/>
      <c r="G31" s="1520"/>
      <c r="H31" s="1520"/>
      <c r="I31" s="1520"/>
      <c r="J31" s="1520"/>
      <c r="K31" s="1520"/>
      <c r="L31" s="673"/>
      <c r="M31" s="673"/>
      <c r="N31" s="673"/>
    </row>
    <row r="32" spans="1:14" ht="12.75" customHeight="1" hidden="1">
      <c r="A32" s="673"/>
      <c r="B32" s="674" t="s">
        <v>639</v>
      </c>
      <c r="C32" s="673"/>
      <c r="D32" s="673"/>
      <c r="E32" s="673"/>
      <c r="F32" s="673"/>
      <c r="G32" s="673"/>
      <c r="H32" s="673"/>
      <c r="I32" s="673"/>
      <c r="J32" s="673"/>
      <c r="K32" s="673"/>
      <c r="L32" s="673"/>
      <c r="M32" s="673"/>
      <c r="N32" s="673"/>
    </row>
    <row r="33" spans="2:14" ht="12.75" customHeight="1" hidden="1">
      <c r="B33" s="675" t="s">
        <v>640</v>
      </c>
      <c r="C33" s="633"/>
      <c r="D33" s="633"/>
      <c r="E33" s="633"/>
      <c r="F33" s="633"/>
      <c r="G33" s="633"/>
      <c r="H33" s="633"/>
      <c r="I33" s="633"/>
      <c r="J33" s="633"/>
      <c r="K33" s="633"/>
      <c r="L33" s="633"/>
      <c r="M33" s="633"/>
      <c r="N33" s="633"/>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2:G22"/>
    <mergeCell ref="N22:U22"/>
    <mergeCell ref="B23:F23"/>
    <mergeCell ref="N23:U23"/>
    <mergeCell ref="O30:T30"/>
    <mergeCell ref="B31:K31"/>
    <mergeCell ref="B24:F24"/>
    <mergeCell ref="N24:U24"/>
    <mergeCell ref="B25:F25"/>
    <mergeCell ref="P25:S25"/>
    <mergeCell ref="B28:G28"/>
    <mergeCell ref="N28:U28"/>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5"/>
  <sheetViews>
    <sheetView showZeros="0" view="pageBreakPreview" zoomScaleSheetLayoutView="100" zoomScalePageLayoutView="0" workbookViewId="0" topLeftCell="A6">
      <selection activeCell="V21" sqref="V21"/>
    </sheetView>
  </sheetViews>
  <sheetFormatPr defaultColWidth="9.00390625" defaultRowHeight="15.75"/>
  <cols>
    <col min="1" max="1" width="3.625" style="633" customWidth="1"/>
    <col min="2" max="2" width="18.25390625" style="633" customWidth="1"/>
    <col min="3" max="3" width="10.625" style="633" customWidth="1"/>
    <col min="4" max="4" width="6.875" style="633" customWidth="1"/>
    <col min="5" max="8" width="5.00390625" style="633" customWidth="1"/>
    <col min="9" max="9" width="4.75390625" style="633" customWidth="1"/>
    <col min="10" max="10" width="5.00390625" style="633" customWidth="1"/>
    <col min="11" max="11" width="5.75390625" style="633" customWidth="1"/>
    <col min="12" max="12" width="5.375" style="633" customWidth="1"/>
    <col min="13" max="13" width="5.00390625" style="633" customWidth="1"/>
    <col min="14" max="14" width="5.375" style="633" customWidth="1"/>
    <col min="15" max="15" width="5.00390625" style="633" customWidth="1"/>
    <col min="16" max="16" width="5.75390625" style="633" customWidth="1"/>
    <col min="17" max="20" width="5.00390625" style="633" customWidth="1"/>
    <col min="21" max="21" width="0" style="633" hidden="1" customWidth="1"/>
    <col min="22" max="16384" width="9.00390625" style="633" customWidth="1"/>
  </cols>
  <sheetData>
    <row r="1" spans="1:21" ht="16.5" customHeight="1">
      <c r="A1" s="1463" t="s">
        <v>229</v>
      </c>
      <c r="B1" s="1463"/>
      <c r="C1" s="588"/>
      <c r="D1" s="1513" t="s">
        <v>421</v>
      </c>
      <c r="E1" s="1560"/>
      <c r="F1" s="1560"/>
      <c r="G1" s="1560"/>
      <c r="H1" s="1560"/>
      <c r="I1" s="1560"/>
      <c r="J1" s="1560"/>
      <c r="K1" s="1560"/>
      <c r="L1" s="1560"/>
      <c r="M1" s="1560"/>
      <c r="N1" s="1560"/>
      <c r="O1" s="676"/>
      <c r="P1" s="748" t="s">
        <v>660</v>
      </c>
      <c r="Q1" s="609"/>
      <c r="R1" s="609"/>
      <c r="S1" s="609"/>
      <c r="T1" s="609"/>
      <c r="U1" s="676"/>
    </row>
    <row r="2" spans="1:21" ht="16.5" customHeight="1">
      <c r="A2" s="1467" t="s">
        <v>344</v>
      </c>
      <c r="B2" s="1468"/>
      <c r="C2" s="1468"/>
      <c r="D2" s="1560"/>
      <c r="E2" s="1560"/>
      <c r="F2" s="1560"/>
      <c r="G2" s="1560"/>
      <c r="H2" s="1560"/>
      <c r="I2" s="1560"/>
      <c r="J2" s="1560"/>
      <c r="K2" s="1560"/>
      <c r="L2" s="1560"/>
      <c r="M2" s="1560"/>
      <c r="N2" s="1560"/>
      <c r="O2" s="676"/>
      <c r="P2" s="1561" t="str">
        <f>'Thong tin'!B4</f>
        <v>CTHADS tỉnh Ninh Bình</v>
      </c>
      <c r="Q2" s="1561"/>
      <c r="R2" s="1561"/>
      <c r="S2" s="1561"/>
      <c r="T2" s="1561"/>
      <c r="U2" s="676"/>
    </row>
    <row r="3" spans="1:21" ht="16.5" customHeight="1">
      <c r="A3" s="742" t="s">
        <v>678</v>
      </c>
      <c r="B3" s="572"/>
      <c r="C3" s="572"/>
      <c r="D3" s="1514" t="str">
        <f>'Thong tin'!B3</f>
        <v>10 tháng / năm 2017</v>
      </c>
      <c r="E3" s="1514"/>
      <c r="F3" s="1514"/>
      <c r="G3" s="1514"/>
      <c r="H3" s="1514"/>
      <c r="I3" s="1514"/>
      <c r="J3" s="1514"/>
      <c r="K3" s="1514"/>
      <c r="L3" s="1514"/>
      <c r="M3" s="1514"/>
      <c r="N3" s="1514"/>
      <c r="O3" s="676"/>
      <c r="P3" s="746" t="s">
        <v>470</v>
      </c>
      <c r="Q3" s="755"/>
      <c r="R3" s="755"/>
      <c r="S3" s="755"/>
      <c r="T3" s="755"/>
      <c r="U3" s="676"/>
    </row>
    <row r="4" spans="1:21" ht="16.5" customHeight="1">
      <c r="A4" s="1471" t="s">
        <v>402</v>
      </c>
      <c r="B4" s="1471"/>
      <c r="C4" s="1471"/>
      <c r="D4" s="1562"/>
      <c r="E4" s="1562"/>
      <c r="F4" s="1562"/>
      <c r="G4" s="1562"/>
      <c r="H4" s="1562"/>
      <c r="I4" s="1562"/>
      <c r="J4" s="1562"/>
      <c r="K4" s="1562"/>
      <c r="L4" s="1562"/>
      <c r="M4" s="1562"/>
      <c r="N4" s="1562"/>
      <c r="O4" s="676"/>
      <c r="P4" s="747" t="s">
        <v>403</v>
      </c>
      <c r="Q4" s="755"/>
      <c r="R4" s="755"/>
      <c r="S4" s="755"/>
      <c r="T4" s="755"/>
      <c r="U4" s="676"/>
    </row>
    <row r="5" spans="12:21" ht="16.5" customHeight="1">
      <c r="L5" s="677"/>
      <c r="M5" s="677"/>
      <c r="N5" s="677"/>
      <c r="O5" s="616"/>
      <c r="P5" s="615" t="s">
        <v>426</v>
      </c>
      <c r="Q5" s="616"/>
      <c r="R5" s="616"/>
      <c r="S5" s="616"/>
      <c r="T5" s="616"/>
      <c r="U5" s="609"/>
    </row>
    <row r="6" spans="1:21" ht="15.75" customHeight="1">
      <c r="A6" s="1532" t="s">
        <v>72</v>
      </c>
      <c r="B6" s="1533"/>
      <c r="C6" s="1547" t="s">
        <v>230</v>
      </c>
      <c r="D6" s="1551" t="s">
        <v>231</v>
      </c>
      <c r="E6" s="1552"/>
      <c r="F6" s="1552"/>
      <c r="G6" s="1552"/>
      <c r="H6" s="1552"/>
      <c r="I6" s="1552"/>
      <c r="J6" s="1552"/>
      <c r="K6" s="1552"/>
      <c r="L6" s="1552"/>
      <c r="M6" s="1552"/>
      <c r="N6" s="1552"/>
      <c r="O6" s="1552"/>
      <c r="P6" s="1552"/>
      <c r="Q6" s="1552"/>
      <c r="R6" s="1552"/>
      <c r="S6" s="1552"/>
      <c r="T6" s="1547" t="s">
        <v>232</v>
      </c>
      <c r="U6" s="679"/>
    </row>
    <row r="7" spans="1:20" s="680" customFormat="1" ht="12.75" customHeight="1">
      <c r="A7" s="1534"/>
      <c r="B7" s="1535"/>
      <c r="C7" s="1547"/>
      <c r="D7" s="1563" t="s">
        <v>227</v>
      </c>
      <c r="E7" s="1552" t="s">
        <v>7</v>
      </c>
      <c r="F7" s="1552"/>
      <c r="G7" s="1552"/>
      <c r="H7" s="1552"/>
      <c r="I7" s="1552"/>
      <c r="J7" s="1552"/>
      <c r="K7" s="1552"/>
      <c r="L7" s="1552"/>
      <c r="M7" s="1552"/>
      <c r="N7" s="1552"/>
      <c r="O7" s="1552"/>
      <c r="P7" s="1552"/>
      <c r="Q7" s="1552"/>
      <c r="R7" s="1552"/>
      <c r="S7" s="1552"/>
      <c r="T7" s="1547"/>
    </row>
    <row r="8" spans="1:21" s="680" customFormat="1" ht="43.5" customHeight="1">
      <c r="A8" s="1534"/>
      <c r="B8" s="1535"/>
      <c r="C8" s="1547"/>
      <c r="D8" s="1564"/>
      <c r="E8" s="1566" t="s">
        <v>233</v>
      </c>
      <c r="F8" s="1547"/>
      <c r="G8" s="1547"/>
      <c r="H8" s="1547" t="s">
        <v>234</v>
      </c>
      <c r="I8" s="1547"/>
      <c r="J8" s="1547"/>
      <c r="K8" s="1547" t="s">
        <v>235</v>
      </c>
      <c r="L8" s="1547"/>
      <c r="M8" s="1547" t="s">
        <v>236</v>
      </c>
      <c r="N8" s="1547"/>
      <c r="O8" s="1547"/>
      <c r="P8" s="1547" t="s">
        <v>237</v>
      </c>
      <c r="Q8" s="1547" t="s">
        <v>238</v>
      </c>
      <c r="R8" s="1547" t="s">
        <v>239</v>
      </c>
      <c r="S8" s="1553" t="s">
        <v>240</v>
      </c>
      <c r="T8" s="1547"/>
      <c r="U8" s="1554" t="s">
        <v>427</v>
      </c>
    </row>
    <row r="9" spans="1:21" s="680" customFormat="1" ht="44.25" customHeight="1">
      <c r="A9" s="1549"/>
      <c r="B9" s="1550"/>
      <c r="C9" s="1547"/>
      <c r="D9" s="1565"/>
      <c r="E9" s="681" t="s">
        <v>241</v>
      </c>
      <c r="F9" s="678" t="s">
        <v>242</v>
      </c>
      <c r="G9" s="678" t="s">
        <v>428</v>
      </c>
      <c r="H9" s="678" t="s">
        <v>243</v>
      </c>
      <c r="I9" s="678" t="s">
        <v>244</v>
      </c>
      <c r="J9" s="678" t="s">
        <v>245</v>
      </c>
      <c r="K9" s="678" t="s">
        <v>242</v>
      </c>
      <c r="L9" s="678" t="s">
        <v>246</v>
      </c>
      <c r="M9" s="678" t="s">
        <v>247</v>
      </c>
      <c r="N9" s="678" t="s">
        <v>248</v>
      </c>
      <c r="O9" s="678" t="s">
        <v>429</v>
      </c>
      <c r="P9" s="1547"/>
      <c r="Q9" s="1547"/>
      <c r="R9" s="1547"/>
      <c r="S9" s="1553"/>
      <c r="T9" s="1547"/>
      <c r="U9" s="1555"/>
    </row>
    <row r="10" spans="1:21" s="683" customFormat="1" ht="15.75" customHeight="1">
      <c r="A10" s="1556" t="s">
        <v>6</v>
      </c>
      <c r="B10" s="1557"/>
      <c r="C10" s="682">
        <v>1</v>
      </c>
      <c r="D10" s="682">
        <v>2</v>
      </c>
      <c r="E10" s="682">
        <v>3</v>
      </c>
      <c r="F10" s="682">
        <v>4</v>
      </c>
      <c r="G10" s="682">
        <v>5</v>
      </c>
      <c r="H10" s="682">
        <v>6</v>
      </c>
      <c r="I10" s="682">
        <v>7</v>
      </c>
      <c r="J10" s="682">
        <v>8</v>
      </c>
      <c r="K10" s="682">
        <v>9</v>
      </c>
      <c r="L10" s="682">
        <v>10</v>
      </c>
      <c r="M10" s="682">
        <v>11</v>
      </c>
      <c r="N10" s="682">
        <v>12</v>
      </c>
      <c r="O10" s="682">
        <v>13</v>
      </c>
      <c r="P10" s="682">
        <v>14</v>
      </c>
      <c r="Q10" s="682">
        <v>15</v>
      </c>
      <c r="R10" s="682">
        <v>16</v>
      </c>
      <c r="S10" s="682">
        <v>17</v>
      </c>
      <c r="T10" s="682">
        <v>18</v>
      </c>
      <c r="U10" s="1555"/>
    </row>
    <row r="11" spans="1:21" s="683" customFormat="1" ht="15.75" customHeight="1">
      <c r="A11" s="1558" t="s">
        <v>37</v>
      </c>
      <c r="B11" s="1559"/>
      <c r="C11" s="870">
        <v>99</v>
      </c>
      <c r="D11" s="870">
        <v>98</v>
      </c>
      <c r="E11" s="870"/>
      <c r="F11" s="870">
        <v>13</v>
      </c>
      <c r="G11" s="870">
        <v>27</v>
      </c>
      <c r="H11" s="870"/>
      <c r="I11" s="870"/>
      <c r="J11" s="870">
        <v>8</v>
      </c>
      <c r="K11" s="870">
        <v>2</v>
      </c>
      <c r="L11" s="870">
        <v>21</v>
      </c>
      <c r="M11" s="870"/>
      <c r="N11" s="870"/>
      <c r="O11" s="870">
        <v>6</v>
      </c>
      <c r="P11" s="870">
        <v>10</v>
      </c>
      <c r="Q11" s="870">
        <v>10</v>
      </c>
      <c r="R11" s="870"/>
      <c r="S11" s="870"/>
      <c r="T11" s="870">
        <v>1</v>
      </c>
      <c r="U11" s="684">
        <v>-122</v>
      </c>
    </row>
    <row r="12" spans="1:21" s="683" customFormat="1" ht="15.75" customHeight="1">
      <c r="A12" s="893" t="s">
        <v>0</v>
      </c>
      <c r="B12" s="837" t="s">
        <v>98</v>
      </c>
      <c r="C12" s="894">
        <v>27</v>
      </c>
      <c r="D12" s="870">
        <v>25</v>
      </c>
      <c r="E12" s="894"/>
      <c r="F12" s="894">
        <v>7</v>
      </c>
      <c r="G12" s="894">
        <v>3</v>
      </c>
      <c r="H12" s="894"/>
      <c r="I12" s="894"/>
      <c r="J12" s="894">
        <v>3</v>
      </c>
      <c r="K12" s="894">
        <v>1</v>
      </c>
      <c r="L12" s="894">
        <v>8</v>
      </c>
      <c r="M12" s="894"/>
      <c r="N12" s="894"/>
      <c r="O12" s="894"/>
      <c r="P12" s="894">
        <v>1</v>
      </c>
      <c r="Q12" s="894">
        <v>1</v>
      </c>
      <c r="R12" s="894"/>
      <c r="S12" s="894"/>
      <c r="T12" s="870">
        <v>1</v>
      </c>
      <c r="U12" s="684">
        <v>-25</v>
      </c>
    </row>
    <row r="13" spans="1:21" s="683" customFormat="1" ht="15.75" customHeight="1">
      <c r="A13" s="895" t="s">
        <v>1</v>
      </c>
      <c r="B13" s="837" t="s">
        <v>19</v>
      </c>
      <c r="C13" s="894">
        <v>73</v>
      </c>
      <c r="D13" s="870">
        <f aca="true" t="shared" si="0" ref="D13:D21">E13+F13+G13+H13+I13+J13+K13+L13+M13+N13+O13+P13+Q13+R13+S13+T13</f>
        <v>73</v>
      </c>
      <c r="E13" s="894"/>
      <c r="F13" s="894">
        <v>6</v>
      </c>
      <c r="G13" s="894">
        <v>24</v>
      </c>
      <c r="H13" s="894"/>
      <c r="I13" s="894"/>
      <c r="J13" s="894">
        <v>5</v>
      </c>
      <c r="K13" s="894">
        <v>1</v>
      </c>
      <c r="L13" s="894">
        <v>13</v>
      </c>
      <c r="M13" s="894"/>
      <c r="N13" s="894"/>
      <c r="O13" s="894">
        <v>6</v>
      </c>
      <c r="P13" s="894">
        <v>9</v>
      </c>
      <c r="Q13" s="894">
        <v>9</v>
      </c>
      <c r="R13" s="894"/>
      <c r="S13" s="894"/>
      <c r="T13" s="894"/>
      <c r="U13" s="684">
        <v>-97</v>
      </c>
    </row>
    <row r="14" spans="1:21" s="683" customFormat="1" ht="15.75" customHeight="1">
      <c r="A14" s="5" t="s">
        <v>52</v>
      </c>
      <c r="B14" s="821" t="s">
        <v>696</v>
      </c>
      <c r="C14" s="894">
        <v>10</v>
      </c>
      <c r="D14" s="870">
        <f t="shared" si="0"/>
        <v>10</v>
      </c>
      <c r="E14" s="894"/>
      <c r="F14" s="894">
        <v>1</v>
      </c>
      <c r="G14" s="894">
        <v>4</v>
      </c>
      <c r="H14" s="894"/>
      <c r="I14" s="894"/>
      <c r="J14" s="894">
        <v>1</v>
      </c>
      <c r="K14" s="894"/>
      <c r="L14" s="894">
        <v>3</v>
      </c>
      <c r="M14" s="894"/>
      <c r="N14" s="894"/>
      <c r="O14" s="894"/>
      <c r="P14" s="894"/>
      <c r="Q14" s="894">
        <v>1</v>
      </c>
      <c r="R14" s="894"/>
      <c r="S14" s="894"/>
      <c r="T14" s="870"/>
      <c r="U14" s="684">
        <v>-8</v>
      </c>
    </row>
    <row r="15" spans="1:21" s="683" customFormat="1" ht="15.75" customHeight="1">
      <c r="A15" s="5" t="s">
        <v>53</v>
      </c>
      <c r="B15" s="821" t="s">
        <v>700</v>
      </c>
      <c r="C15" s="894">
        <v>8</v>
      </c>
      <c r="D15" s="870">
        <f t="shared" si="0"/>
        <v>8</v>
      </c>
      <c r="E15" s="894"/>
      <c r="F15" s="894">
        <v>1</v>
      </c>
      <c r="G15" s="894">
        <v>2</v>
      </c>
      <c r="H15" s="894"/>
      <c r="I15" s="894"/>
      <c r="J15" s="968"/>
      <c r="K15" s="894"/>
      <c r="L15" s="894">
        <v>2</v>
      </c>
      <c r="M15" s="894"/>
      <c r="N15" s="894"/>
      <c r="O15" s="894">
        <v>1</v>
      </c>
      <c r="P15" s="894">
        <v>1</v>
      </c>
      <c r="Q15" s="894">
        <v>1</v>
      </c>
      <c r="R15" s="894"/>
      <c r="S15" s="894"/>
      <c r="T15" s="870"/>
      <c r="U15" s="684">
        <v>-7</v>
      </c>
    </row>
    <row r="16" spans="1:21" s="683" customFormat="1" ht="15.75" customHeight="1">
      <c r="A16" s="5" t="s">
        <v>58</v>
      </c>
      <c r="B16" s="821" t="s">
        <v>703</v>
      </c>
      <c r="C16" s="894">
        <v>7</v>
      </c>
      <c r="D16" s="870">
        <v>8</v>
      </c>
      <c r="E16" s="894"/>
      <c r="F16" s="894">
        <v>1</v>
      </c>
      <c r="G16" s="894">
        <v>2</v>
      </c>
      <c r="H16" s="894"/>
      <c r="I16" s="894"/>
      <c r="J16" s="894"/>
      <c r="K16" s="894"/>
      <c r="L16" s="894">
        <v>1</v>
      </c>
      <c r="M16" s="894"/>
      <c r="N16" s="894"/>
      <c r="O16" s="894">
        <v>2</v>
      </c>
      <c r="P16" s="894">
        <v>1</v>
      </c>
      <c r="Q16" s="894">
        <v>1</v>
      </c>
      <c r="R16" s="894"/>
      <c r="S16" s="894"/>
      <c r="T16" s="870"/>
      <c r="U16" s="684">
        <v>-14</v>
      </c>
    </row>
    <row r="17" spans="1:21" s="683" customFormat="1" ht="15.75" customHeight="1">
      <c r="A17" s="5" t="s">
        <v>73</v>
      </c>
      <c r="B17" s="821" t="s">
        <v>732</v>
      </c>
      <c r="C17" s="894">
        <v>15</v>
      </c>
      <c r="D17" s="870">
        <f t="shared" si="0"/>
        <v>15</v>
      </c>
      <c r="E17" s="894"/>
      <c r="F17" s="894">
        <v>1</v>
      </c>
      <c r="G17" s="894">
        <v>6</v>
      </c>
      <c r="H17" s="894"/>
      <c r="I17" s="894"/>
      <c r="J17" s="894">
        <v>2</v>
      </c>
      <c r="K17" s="894">
        <v>1</v>
      </c>
      <c r="L17" s="894">
        <v>2</v>
      </c>
      <c r="M17" s="894"/>
      <c r="N17" s="894"/>
      <c r="O17" s="894">
        <v>1</v>
      </c>
      <c r="P17" s="894"/>
      <c r="Q17" s="894">
        <v>2</v>
      </c>
      <c r="R17" s="894"/>
      <c r="S17" s="894"/>
      <c r="T17" s="870"/>
      <c r="U17" s="684">
        <v>-7</v>
      </c>
    </row>
    <row r="18" spans="1:21" s="683" customFormat="1" ht="17.25" customHeight="1">
      <c r="A18" s="5" t="s">
        <v>74</v>
      </c>
      <c r="B18" s="821" t="s">
        <v>733</v>
      </c>
      <c r="C18" s="894">
        <v>7</v>
      </c>
      <c r="D18" s="870">
        <f t="shared" si="0"/>
        <v>7</v>
      </c>
      <c r="E18" s="894"/>
      <c r="F18" s="894">
        <v>1</v>
      </c>
      <c r="G18" s="894">
        <v>1</v>
      </c>
      <c r="H18" s="894"/>
      <c r="I18" s="894"/>
      <c r="J18" s="894"/>
      <c r="K18" s="894"/>
      <c r="L18" s="894">
        <v>2</v>
      </c>
      <c r="M18" s="894"/>
      <c r="N18" s="894"/>
      <c r="O18" s="894"/>
      <c r="P18" s="894">
        <v>2</v>
      </c>
      <c r="Q18" s="894">
        <v>1</v>
      </c>
      <c r="R18" s="894"/>
      <c r="S18" s="894"/>
      <c r="T18" s="870"/>
      <c r="U18" s="684">
        <v>-8</v>
      </c>
    </row>
    <row r="19" spans="1:21" s="683" customFormat="1" ht="15.75" customHeight="1">
      <c r="A19" s="5" t="s">
        <v>75</v>
      </c>
      <c r="B19" s="821" t="s">
        <v>713</v>
      </c>
      <c r="C19" s="894">
        <v>7</v>
      </c>
      <c r="D19" s="870">
        <f t="shared" si="0"/>
        <v>7</v>
      </c>
      <c r="E19" s="894"/>
      <c r="F19" s="894">
        <v>1</v>
      </c>
      <c r="G19" s="894">
        <v>2</v>
      </c>
      <c r="H19" s="894"/>
      <c r="I19" s="894"/>
      <c r="J19" s="894">
        <v>1</v>
      </c>
      <c r="K19" s="894"/>
      <c r="L19" s="894"/>
      <c r="M19" s="894"/>
      <c r="N19" s="894"/>
      <c r="O19" s="894"/>
      <c r="P19" s="894">
        <v>2</v>
      </c>
      <c r="Q19" s="894">
        <v>1</v>
      </c>
      <c r="R19" s="894"/>
      <c r="S19" s="894"/>
      <c r="T19" s="870"/>
      <c r="U19" s="684">
        <v>-10</v>
      </c>
    </row>
    <row r="20" spans="1:21" s="683" customFormat="1" ht="15.75" customHeight="1">
      <c r="A20" s="5" t="s">
        <v>76</v>
      </c>
      <c r="B20" s="821" t="s">
        <v>718</v>
      </c>
      <c r="C20" s="894">
        <v>8</v>
      </c>
      <c r="D20" s="870">
        <f t="shared" si="0"/>
        <v>8</v>
      </c>
      <c r="E20" s="894"/>
      <c r="F20" s="894"/>
      <c r="G20" s="894">
        <v>4</v>
      </c>
      <c r="H20" s="894"/>
      <c r="I20" s="894"/>
      <c r="J20" s="894">
        <v>1</v>
      </c>
      <c r="K20" s="894"/>
      <c r="L20" s="894"/>
      <c r="M20" s="894"/>
      <c r="N20" s="894"/>
      <c r="O20" s="894"/>
      <c r="P20" s="894">
        <v>2</v>
      </c>
      <c r="Q20" s="894">
        <v>1</v>
      </c>
      <c r="R20" s="894"/>
      <c r="S20" s="894"/>
      <c r="T20" s="870"/>
      <c r="U20" s="684"/>
    </row>
    <row r="21" spans="1:21" s="683" customFormat="1" ht="15.75" customHeight="1">
      <c r="A21" s="5" t="s">
        <v>77</v>
      </c>
      <c r="B21" s="847" t="s">
        <v>725</v>
      </c>
      <c r="C21" s="894">
        <v>10</v>
      </c>
      <c r="D21" s="870">
        <f t="shared" si="0"/>
        <v>10</v>
      </c>
      <c r="E21" s="894"/>
      <c r="F21" s="894"/>
      <c r="G21" s="894">
        <v>3</v>
      </c>
      <c r="H21" s="894"/>
      <c r="I21" s="894"/>
      <c r="J21" s="894"/>
      <c r="K21" s="894"/>
      <c r="L21" s="894">
        <v>3</v>
      </c>
      <c r="M21" s="894"/>
      <c r="N21" s="894"/>
      <c r="O21" s="894">
        <v>2</v>
      </c>
      <c r="P21" s="894">
        <v>1</v>
      </c>
      <c r="Q21" s="894">
        <v>1</v>
      </c>
      <c r="R21" s="894"/>
      <c r="S21" s="894"/>
      <c r="T21" s="870"/>
      <c r="U21" s="684">
        <v>-7</v>
      </c>
    </row>
    <row r="22" ht="6" customHeight="1"/>
    <row r="23" spans="1:20" s="611" customFormat="1" ht="15.75" customHeight="1">
      <c r="A23" s="685"/>
      <c r="B23" s="1545"/>
      <c r="C23" s="1545"/>
      <c r="D23" s="1545"/>
      <c r="E23" s="1545"/>
      <c r="F23" s="630"/>
      <c r="G23" s="630"/>
      <c r="H23" s="630"/>
      <c r="I23" s="630"/>
      <c r="J23" s="630"/>
      <c r="K23" s="630" t="s">
        <v>249</v>
      </c>
      <c r="L23" s="631"/>
      <c r="M23" s="1546" t="str">
        <f>'Thong tin'!B8</f>
        <v>Ninh Bình, ngày 02 tháng 8 năm 2017</v>
      </c>
      <c r="N23" s="1546"/>
      <c r="O23" s="1546"/>
      <c r="P23" s="1546"/>
      <c r="Q23" s="1546"/>
      <c r="R23" s="1546"/>
      <c r="S23" s="1546"/>
      <c r="T23" s="1546"/>
    </row>
    <row r="24" spans="1:20" s="611" customFormat="1" ht="18.75" customHeight="1">
      <c r="A24" s="685"/>
      <c r="B24" s="1548" t="s">
        <v>250</v>
      </c>
      <c r="C24" s="1548"/>
      <c r="D24" s="1548"/>
      <c r="E24" s="686"/>
      <c r="F24" s="632"/>
      <c r="G24" s="632"/>
      <c r="H24" s="632"/>
      <c r="I24" s="632"/>
      <c r="J24" s="632"/>
      <c r="K24" s="632"/>
      <c r="L24" s="631"/>
      <c r="M24" s="1501" t="str">
        <f>'Thong tin'!B7</f>
        <v>CỤC TRƯỞNG</v>
      </c>
      <c r="N24" s="1501"/>
      <c r="O24" s="1501"/>
      <c r="P24" s="1501"/>
      <c r="Q24" s="1501"/>
      <c r="R24" s="1501"/>
      <c r="S24" s="1501"/>
      <c r="T24" s="1501"/>
    </row>
    <row r="25" spans="1:20" s="611" customFormat="1" ht="18.75">
      <c r="A25" s="633"/>
      <c r="B25" s="1521"/>
      <c r="C25" s="1521"/>
      <c r="D25" s="1521"/>
      <c r="E25" s="635"/>
      <c r="F25" s="635"/>
      <c r="G25" s="635"/>
      <c r="H25" s="635"/>
      <c r="I25" s="635"/>
      <c r="J25" s="635"/>
      <c r="K25" s="635"/>
      <c r="L25" s="635"/>
      <c r="M25" s="1501"/>
      <c r="N25" s="1501"/>
      <c r="O25" s="1501"/>
      <c r="P25" s="1501"/>
      <c r="Q25" s="1501"/>
      <c r="R25" s="1501"/>
      <c r="S25" s="1501"/>
      <c r="T25" s="1501"/>
    </row>
    <row r="26" spans="1:20" s="611" customFormat="1" ht="18.75">
      <c r="A26" s="633"/>
      <c r="B26" s="635"/>
      <c r="C26" s="635"/>
      <c r="D26" s="635"/>
      <c r="E26" s="635"/>
      <c r="F26" s="635"/>
      <c r="G26" s="635"/>
      <c r="H26" s="635"/>
      <c r="I26" s="635"/>
      <c r="J26" s="635"/>
      <c r="K26" s="635"/>
      <c r="L26" s="635"/>
      <c r="M26" s="751"/>
      <c r="N26" s="751"/>
      <c r="O26" s="751"/>
      <c r="P26" s="751"/>
      <c r="Q26" s="749"/>
      <c r="R26" s="749"/>
      <c r="S26" s="749"/>
      <c r="T26" s="749"/>
    </row>
    <row r="27" spans="2:20" ht="13.5" customHeight="1" hidden="1">
      <c r="B27" s="635"/>
      <c r="C27" s="635"/>
      <c r="D27" s="635"/>
      <c r="E27" s="635"/>
      <c r="F27" s="635"/>
      <c r="G27" s="635"/>
      <c r="H27" s="635"/>
      <c r="I27" s="635"/>
      <c r="J27" s="635"/>
      <c r="K27" s="635"/>
      <c r="L27" s="635"/>
      <c r="M27" s="751"/>
      <c r="N27" s="751"/>
      <c r="O27" s="751"/>
      <c r="P27" s="751"/>
      <c r="Q27" s="751"/>
      <c r="R27" s="751"/>
      <c r="S27" s="751"/>
      <c r="T27" s="751"/>
    </row>
    <row r="28" spans="1:20" ht="18.75" hidden="1">
      <c r="A28" s="687" t="s">
        <v>252</v>
      </c>
      <c r="B28" s="635"/>
      <c r="C28" s="635"/>
      <c r="D28" s="635"/>
      <c r="E28" s="635"/>
      <c r="F28" s="635"/>
      <c r="G28" s="635"/>
      <c r="H28" s="635"/>
      <c r="I28" s="635"/>
      <c r="J28" s="635"/>
      <c r="K28" s="635"/>
      <c r="L28" s="635"/>
      <c r="M28" s="751"/>
      <c r="N28" s="751"/>
      <c r="O28" s="751"/>
      <c r="P28" s="751"/>
      <c r="Q28" s="751"/>
      <c r="R28" s="751"/>
      <c r="S28" s="751"/>
      <c r="T28" s="751"/>
    </row>
    <row r="29" spans="2:20" ht="18.75" hidden="1">
      <c r="B29" s="688" t="s">
        <v>253</v>
      </c>
      <c r="C29" s="635"/>
      <c r="D29" s="635"/>
      <c r="E29" s="635"/>
      <c r="F29" s="635"/>
      <c r="G29" s="635"/>
      <c r="H29" s="635"/>
      <c r="I29" s="635"/>
      <c r="J29" s="635"/>
      <c r="K29" s="635"/>
      <c r="L29" s="635"/>
      <c r="M29" s="751"/>
      <c r="N29" s="751"/>
      <c r="O29" s="751"/>
      <c r="P29" s="751"/>
      <c r="Q29" s="751"/>
      <c r="R29" s="751"/>
      <c r="S29" s="751"/>
      <c r="T29" s="751"/>
    </row>
    <row r="30" spans="2:20" ht="18.75" hidden="1">
      <c r="B30" s="688" t="s">
        <v>254</v>
      </c>
      <c r="C30" s="635"/>
      <c r="D30" s="635"/>
      <c r="E30" s="635"/>
      <c r="F30" s="635"/>
      <c r="G30" s="635"/>
      <c r="H30" s="635"/>
      <c r="I30" s="635"/>
      <c r="J30" s="635"/>
      <c r="K30" s="635"/>
      <c r="L30" s="635"/>
      <c r="M30" s="751"/>
      <c r="N30" s="751"/>
      <c r="O30" s="751"/>
      <c r="P30" s="751"/>
      <c r="Q30" s="751"/>
      <c r="R30" s="751"/>
      <c r="S30" s="751"/>
      <c r="T30" s="751"/>
    </row>
    <row r="31" spans="2:20" s="675" customFormat="1" ht="18.75">
      <c r="B31" s="1543"/>
      <c r="C31" s="1543"/>
      <c r="D31" s="1543"/>
      <c r="E31" s="688"/>
      <c r="F31" s="688"/>
      <c r="G31" s="688"/>
      <c r="H31" s="688"/>
      <c r="I31" s="688"/>
      <c r="J31" s="688"/>
      <c r="K31" s="688"/>
      <c r="L31" s="688"/>
      <c r="M31" s="756"/>
      <c r="N31" s="1544"/>
      <c r="O31" s="1544"/>
      <c r="P31" s="1544"/>
      <c r="Q31" s="1544"/>
      <c r="R31" s="1544"/>
      <c r="S31" s="1544"/>
      <c r="T31" s="756"/>
    </row>
    <row r="32" spans="2:20" ht="18.75">
      <c r="B32" s="635"/>
      <c r="C32" s="635"/>
      <c r="D32" s="635"/>
      <c r="E32" s="635"/>
      <c r="F32" s="635"/>
      <c r="G32" s="635"/>
      <c r="H32" s="635"/>
      <c r="I32" s="635"/>
      <c r="J32" s="635"/>
      <c r="K32" s="635"/>
      <c r="L32" s="635"/>
      <c r="M32" s="751"/>
      <c r="N32" s="751"/>
      <c r="O32" s="751"/>
      <c r="P32" s="751"/>
      <c r="Q32" s="751"/>
      <c r="R32" s="751"/>
      <c r="S32" s="751"/>
      <c r="T32" s="751"/>
    </row>
    <row r="33" spans="2:21" ht="18.75">
      <c r="B33" s="1484" t="str">
        <f>'Thong tin'!B5</f>
        <v>Nguyễn Thị Thanh Tâm</v>
      </c>
      <c r="C33" s="1484"/>
      <c r="D33" s="1484"/>
      <c r="E33" s="671"/>
      <c r="F33" s="671"/>
      <c r="G33" s="671"/>
      <c r="H33" s="671"/>
      <c r="I33" s="631"/>
      <c r="J33" s="631"/>
      <c r="K33" s="631"/>
      <c r="L33" s="631"/>
      <c r="M33" s="1431" t="str">
        <f>'Thong tin'!B6</f>
        <v>Phạm Xuân Túy</v>
      </c>
      <c r="N33" s="1431"/>
      <c r="O33" s="1431"/>
      <c r="P33" s="1431"/>
      <c r="Q33" s="1431"/>
      <c r="R33" s="1431"/>
      <c r="S33" s="1431"/>
      <c r="T33" s="1431"/>
      <c r="U33" s="604"/>
    </row>
    <row r="34" spans="2:20" ht="18.75">
      <c r="B34" s="635"/>
      <c r="C34" s="635"/>
      <c r="D34" s="635"/>
      <c r="E34" s="635"/>
      <c r="F34" s="635"/>
      <c r="G34" s="635"/>
      <c r="H34" s="635"/>
      <c r="I34" s="635"/>
      <c r="J34" s="635"/>
      <c r="K34" s="635"/>
      <c r="L34" s="635"/>
      <c r="M34" s="635"/>
      <c r="N34" s="635"/>
      <c r="O34" s="635"/>
      <c r="P34" s="635"/>
      <c r="Q34" s="635"/>
      <c r="R34" s="635"/>
      <c r="S34" s="635"/>
      <c r="T34" s="635"/>
    </row>
    <row r="35" spans="2:20" ht="18.75">
      <c r="B35" s="635"/>
      <c r="C35" s="635"/>
      <c r="D35" s="635"/>
      <c r="E35" s="635"/>
      <c r="F35" s="635"/>
      <c r="G35" s="635"/>
      <c r="H35" s="635"/>
      <c r="I35" s="635"/>
      <c r="J35" s="635"/>
      <c r="K35" s="635"/>
      <c r="L35" s="635"/>
      <c r="M35" s="635"/>
      <c r="N35" s="635"/>
      <c r="O35" s="635"/>
      <c r="P35" s="635"/>
      <c r="Q35" s="635"/>
      <c r="R35" s="635"/>
      <c r="S35" s="635"/>
      <c r="T35" s="635"/>
    </row>
  </sheetData>
  <sheetProtection/>
  <mergeCells count="34">
    <mergeCell ref="D4:N4"/>
    <mergeCell ref="D3:N3"/>
    <mergeCell ref="T6:T9"/>
    <mergeCell ref="D7:D9"/>
    <mergeCell ref="E7:S7"/>
    <mergeCell ref="E8:G8"/>
    <mergeCell ref="H8:J8"/>
    <mergeCell ref="U8:U10"/>
    <mergeCell ref="A10:B10"/>
    <mergeCell ref="A11:B11"/>
    <mergeCell ref="D1:N2"/>
    <mergeCell ref="A2:C2"/>
    <mergeCell ref="P2:T2"/>
    <mergeCell ref="Q8:Q9"/>
    <mergeCell ref="R8:R9"/>
    <mergeCell ref="A1:B1"/>
    <mergeCell ref="A4:C4"/>
    <mergeCell ref="B33:D33"/>
    <mergeCell ref="M33:T33"/>
    <mergeCell ref="B24:D24"/>
    <mergeCell ref="M24:T24"/>
    <mergeCell ref="B25:D25"/>
    <mergeCell ref="A6:B9"/>
    <mergeCell ref="C6:C9"/>
    <mergeCell ref="D6:S6"/>
    <mergeCell ref="S8:S9"/>
    <mergeCell ref="M25:T25"/>
    <mergeCell ref="B31:D31"/>
    <mergeCell ref="N31:S31"/>
    <mergeCell ref="B23:E23"/>
    <mergeCell ref="M23:T23"/>
    <mergeCell ref="K8:L8"/>
    <mergeCell ref="M8:O8"/>
    <mergeCell ref="P8:P9"/>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072" t="s">
        <v>28</v>
      </c>
      <c r="B1" s="1072"/>
      <c r="C1" s="107"/>
      <c r="D1" s="1075" t="s">
        <v>459</v>
      </c>
      <c r="E1" s="1075"/>
      <c r="F1" s="1075"/>
      <c r="G1" s="1075"/>
      <c r="H1" s="1075"/>
      <c r="I1" s="1075"/>
      <c r="J1" s="1075"/>
      <c r="K1" s="1075"/>
      <c r="L1" s="1075"/>
      <c r="M1" s="1046" t="s">
        <v>400</v>
      </c>
      <c r="N1" s="1047"/>
      <c r="O1" s="1047"/>
      <c r="P1" s="1047"/>
    </row>
    <row r="2" spans="1:16" s="51" customFormat="1" ht="34.5" customHeight="1">
      <c r="A2" s="1074" t="s">
        <v>401</v>
      </c>
      <c r="B2" s="1074"/>
      <c r="C2" s="1074"/>
      <c r="D2" s="1075"/>
      <c r="E2" s="1075"/>
      <c r="F2" s="1075"/>
      <c r="G2" s="1075"/>
      <c r="H2" s="1075"/>
      <c r="I2" s="1075"/>
      <c r="J2" s="1075"/>
      <c r="K2" s="1075"/>
      <c r="L2" s="1075"/>
      <c r="M2" s="1048" t="s">
        <v>460</v>
      </c>
      <c r="N2" s="1049"/>
      <c r="O2" s="1049"/>
      <c r="P2" s="1049"/>
    </row>
    <row r="3" spans="1:16" s="51" customFormat="1" ht="19.5" customHeight="1">
      <c r="A3" s="1073" t="s">
        <v>402</v>
      </c>
      <c r="B3" s="1073"/>
      <c r="C3" s="1073"/>
      <c r="D3" s="1075"/>
      <c r="E3" s="1075"/>
      <c r="F3" s="1075"/>
      <c r="G3" s="1075"/>
      <c r="H3" s="1075"/>
      <c r="I3" s="1075"/>
      <c r="J3" s="1075"/>
      <c r="K3" s="1075"/>
      <c r="L3" s="1075"/>
      <c r="M3" s="1048" t="s">
        <v>403</v>
      </c>
      <c r="N3" s="1049"/>
      <c r="O3" s="1049"/>
      <c r="P3" s="1049"/>
    </row>
    <row r="4" spans="1:16" s="112" customFormat="1" ht="18.75" customHeight="1">
      <c r="A4" s="108"/>
      <c r="B4" s="108"/>
      <c r="C4" s="109"/>
      <c r="D4" s="1014"/>
      <c r="E4" s="1014"/>
      <c r="F4" s="1014"/>
      <c r="G4" s="1014"/>
      <c r="H4" s="1014"/>
      <c r="I4" s="1014"/>
      <c r="J4" s="1014"/>
      <c r="K4" s="1014"/>
      <c r="L4" s="1014"/>
      <c r="M4" s="110" t="s">
        <v>404</v>
      </c>
      <c r="N4" s="111"/>
      <c r="O4" s="111"/>
      <c r="P4" s="111"/>
    </row>
    <row r="5" spans="1:16" ht="49.5" customHeight="1">
      <c r="A5" s="1063" t="s">
        <v>72</v>
      </c>
      <c r="B5" s="1064"/>
      <c r="C5" s="1069" t="s">
        <v>100</v>
      </c>
      <c r="D5" s="1052"/>
      <c r="E5" s="1052"/>
      <c r="F5" s="1052"/>
      <c r="G5" s="1052"/>
      <c r="H5" s="1052"/>
      <c r="I5" s="1052"/>
      <c r="J5" s="1052"/>
      <c r="K5" s="1050" t="s">
        <v>99</v>
      </c>
      <c r="L5" s="1050"/>
      <c r="M5" s="1050"/>
      <c r="N5" s="1050"/>
      <c r="O5" s="1050"/>
      <c r="P5" s="1050"/>
    </row>
    <row r="6" spans="1:16" ht="20.25" customHeight="1">
      <c r="A6" s="1065"/>
      <c r="B6" s="1066"/>
      <c r="C6" s="1069" t="s">
        <v>3</v>
      </c>
      <c r="D6" s="1052"/>
      <c r="E6" s="1052"/>
      <c r="F6" s="1053"/>
      <c r="G6" s="1050" t="s">
        <v>10</v>
      </c>
      <c r="H6" s="1050"/>
      <c r="I6" s="1050"/>
      <c r="J6" s="1050"/>
      <c r="K6" s="1051" t="s">
        <v>3</v>
      </c>
      <c r="L6" s="1051"/>
      <c r="M6" s="1051"/>
      <c r="N6" s="1054" t="s">
        <v>10</v>
      </c>
      <c r="O6" s="1054"/>
      <c r="P6" s="1054"/>
    </row>
    <row r="7" spans="1:16" ht="52.5" customHeight="1">
      <c r="A7" s="1065"/>
      <c r="B7" s="1066"/>
      <c r="C7" s="1070" t="s">
        <v>405</v>
      </c>
      <c r="D7" s="1052" t="s">
        <v>96</v>
      </c>
      <c r="E7" s="1052"/>
      <c r="F7" s="1053"/>
      <c r="G7" s="1050" t="s">
        <v>406</v>
      </c>
      <c r="H7" s="1050" t="s">
        <v>96</v>
      </c>
      <c r="I7" s="1050"/>
      <c r="J7" s="1050"/>
      <c r="K7" s="1050" t="s">
        <v>39</v>
      </c>
      <c r="L7" s="1050" t="s">
        <v>97</v>
      </c>
      <c r="M7" s="1050"/>
      <c r="N7" s="1050" t="s">
        <v>80</v>
      </c>
      <c r="O7" s="1050" t="s">
        <v>97</v>
      </c>
      <c r="P7" s="1050"/>
    </row>
    <row r="8" spans="1:16" ht="15.75" customHeight="1">
      <c r="A8" s="1065"/>
      <c r="B8" s="1066"/>
      <c r="C8" s="1070"/>
      <c r="D8" s="1050" t="s">
        <v>44</v>
      </c>
      <c r="E8" s="1050" t="s">
        <v>45</v>
      </c>
      <c r="F8" s="1050" t="s">
        <v>48</v>
      </c>
      <c r="G8" s="1050"/>
      <c r="H8" s="1050" t="s">
        <v>44</v>
      </c>
      <c r="I8" s="1050" t="s">
        <v>45</v>
      </c>
      <c r="J8" s="1050" t="s">
        <v>48</v>
      </c>
      <c r="K8" s="1050"/>
      <c r="L8" s="1050" t="s">
        <v>16</v>
      </c>
      <c r="M8" s="1050" t="s">
        <v>15</v>
      </c>
      <c r="N8" s="1050"/>
      <c r="O8" s="1050" t="s">
        <v>16</v>
      </c>
      <c r="P8" s="1050" t="s">
        <v>15</v>
      </c>
    </row>
    <row r="9" spans="1:16" ht="44.25" customHeight="1">
      <c r="A9" s="1067"/>
      <c r="B9" s="1068"/>
      <c r="C9" s="1071"/>
      <c r="D9" s="1050"/>
      <c r="E9" s="1050"/>
      <c r="F9" s="1050"/>
      <c r="G9" s="1050"/>
      <c r="H9" s="1050"/>
      <c r="I9" s="1050"/>
      <c r="J9" s="1050"/>
      <c r="K9" s="1050"/>
      <c r="L9" s="1050"/>
      <c r="M9" s="1050"/>
      <c r="N9" s="1050"/>
      <c r="O9" s="1050"/>
      <c r="P9" s="1050"/>
    </row>
    <row r="10" spans="1:16" ht="15" customHeight="1">
      <c r="A10" s="1061" t="s">
        <v>6</v>
      </c>
      <c r="B10" s="1062"/>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055" t="s">
        <v>407</v>
      </c>
      <c r="B11" s="1056"/>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057" t="s">
        <v>408</v>
      </c>
      <c r="B12" s="1058"/>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059" t="s">
        <v>41</v>
      </c>
      <c r="B13" s="1060"/>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042" t="s">
        <v>461</v>
      </c>
      <c r="C28" s="1043"/>
      <c r="D28" s="1043"/>
      <c r="E28" s="1043"/>
      <c r="F28" s="132"/>
      <c r="G28" s="132"/>
      <c r="H28" s="132"/>
      <c r="I28" s="132"/>
      <c r="J28" s="132"/>
      <c r="K28" s="1037" t="s">
        <v>462</v>
      </c>
      <c r="L28" s="1037"/>
      <c r="M28" s="1037"/>
      <c r="N28" s="1037"/>
      <c r="O28" s="1037"/>
      <c r="P28" s="1037"/>
      <c r="AG28" s="82" t="s">
        <v>396</v>
      </c>
      <c r="AI28" s="122">
        <f>82/88</f>
        <v>0.9318181818181818</v>
      </c>
    </row>
    <row r="29" spans="2:16" ht="16.5">
      <c r="B29" s="1043"/>
      <c r="C29" s="1043"/>
      <c r="D29" s="1043"/>
      <c r="E29" s="1043"/>
      <c r="F29" s="132"/>
      <c r="G29" s="132"/>
      <c r="H29" s="132"/>
      <c r="I29" s="132"/>
      <c r="J29" s="132"/>
      <c r="K29" s="1037"/>
      <c r="L29" s="1037"/>
      <c r="M29" s="1037"/>
      <c r="N29" s="1037"/>
      <c r="O29" s="1037"/>
      <c r="P29" s="1037"/>
    </row>
    <row r="30" spans="2:16" ht="21" customHeight="1">
      <c r="B30" s="1043"/>
      <c r="C30" s="1043"/>
      <c r="D30" s="1043"/>
      <c r="E30" s="1043"/>
      <c r="F30" s="132"/>
      <c r="G30" s="132"/>
      <c r="H30" s="132"/>
      <c r="I30" s="132"/>
      <c r="J30" s="132"/>
      <c r="K30" s="1037"/>
      <c r="L30" s="1037"/>
      <c r="M30" s="1037"/>
      <c r="N30" s="1037"/>
      <c r="O30" s="1037"/>
      <c r="P30" s="1037"/>
    </row>
    <row r="32" spans="2:16" ht="16.5" customHeight="1">
      <c r="B32" s="1045" t="s">
        <v>399</v>
      </c>
      <c r="C32" s="1045"/>
      <c r="D32" s="1045"/>
      <c r="E32" s="133"/>
      <c r="F32" s="133"/>
      <c r="G32" s="133"/>
      <c r="H32" s="133"/>
      <c r="I32" s="133"/>
      <c r="J32" s="133"/>
      <c r="K32" s="1044" t="s">
        <v>463</v>
      </c>
      <c r="L32" s="1044"/>
      <c r="M32" s="1044"/>
      <c r="N32" s="1044"/>
      <c r="O32" s="1044"/>
      <c r="P32" s="1044"/>
    </row>
    <row r="33" ht="12.75" customHeight="1"/>
    <row r="34" spans="2:5" ht="15.75">
      <c r="B34" s="134"/>
      <c r="C34" s="134"/>
      <c r="D34" s="134"/>
      <c r="E34" s="134"/>
    </row>
    <row r="35" ht="15.75" hidden="1"/>
    <row r="36" spans="2:16" ht="15.75">
      <c r="B36" s="1040" t="s">
        <v>352</v>
      </c>
      <c r="C36" s="1040"/>
      <c r="D36" s="1040"/>
      <c r="E36" s="1040"/>
      <c r="F36" s="135"/>
      <c r="G36" s="135"/>
      <c r="H36" s="135"/>
      <c r="I36" s="135"/>
      <c r="K36" s="1041" t="s">
        <v>353</v>
      </c>
      <c r="L36" s="1041"/>
      <c r="M36" s="1041"/>
      <c r="N36" s="1041"/>
      <c r="O36" s="1041"/>
      <c r="P36" s="1041"/>
    </row>
    <row r="39" ht="15.75">
      <c r="A39" s="137" t="s">
        <v>49</v>
      </c>
    </row>
    <row r="40" spans="1:6" ht="15.75">
      <c r="A40" s="138"/>
      <c r="B40" s="139" t="s">
        <v>59</v>
      </c>
      <c r="C40" s="139"/>
      <c r="D40" s="139"/>
      <c r="E40" s="139"/>
      <c r="F40" s="139"/>
    </row>
    <row r="41" spans="1:14" ht="15.75" customHeight="1">
      <c r="A41" s="140" t="s">
        <v>27</v>
      </c>
      <c r="B41" s="1039" t="s">
        <v>63</v>
      </c>
      <c r="C41" s="1039"/>
      <c r="D41" s="1039"/>
      <c r="E41" s="1039"/>
      <c r="F41" s="1039"/>
      <c r="G41" s="140"/>
      <c r="H41" s="140"/>
      <c r="I41" s="140"/>
      <c r="J41" s="140"/>
      <c r="K41" s="140"/>
      <c r="L41" s="140"/>
      <c r="M41" s="140"/>
      <c r="N41" s="140"/>
    </row>
    <row r="42" spans="1:14" ht="15" customHeight="1">
      <c r="A42" s="140"/>
      <c r="B42" s="1038" t="s">
        <v>66</v>
      </c>
      <c r="C42" s="1038"/>
      <c r="D42" s="1038"/>
      <c r="E42" s="1038"/>
      <c r="F42" s="1038"/>
      <c r="G42" s="1038"/>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U34"/>
  <sheetViews>
    <sheetView showZeros="0" tabSelected="1" view="pageBreakPreview" zoomScale="85" zoomScaleSheetLayoutView="85" zoomScalePageLayoutView="0" workbookViewId="0" topLeftCell="A3">
      <selection activeCell="V21" sqref="V21"/>
    </sheetView>
  </sheetViews>
  <sheetFormatPr defaultColWidth="9.00390625" defaultRowHeight="15.75"/>
  <cols>
    <col min="1" max="1" width="3.75390625" style="648" customWidth="1"/>
    <col min="2" max="2" width="17.25390625" style="648" customWidth="1"/>
    <col min="3" max="3" width="9.625" style="648" customWidth="1"/>
    <col min="4" max="5" width="5.625" style="648" customWidth="1"/>
    <col min="6" max="7" width="6.25390625" style="648" customWidth="1"/>
    <col min="8" max="8" width="5.625" style="648" customWidth="1"/>
    <col min="9" max="9" width="6.00390625" style="648" customWidth="1"/>
    <col min="10" max="10" width="6.125" style="648" customWidth="1"/>
    <col min="11" max="12" width="5.625" style="648" customWidth="1"/>
    <col min="13" max="13" width="6.125" style="648" customWidth="1"/>
    <col min="14" max="15" width="6.25390625" style="648" customWidth="1"/>
    <col min="16" max="18" width="5.625" style="648" customWidth="1"/>
    <col min="19" max="19" width="5.875" style="648" customWidth="1"/>
    <col min="20" max="20" width="5.625" style="648" customWidth="1"/>
    <col min="21" max="16384" width="9.00390625" style="648" customWidth="1"/>
  </cols>
  <sheetData>
    <row r="1" spans="1:20" ht="16.5">
      <c r="A1" s="784" t="s">
        <v>255</v>
      </c>
      <c r="B1" s="511"/>
      <c r="C1" s="511"/>
      <c r="D1" s="508"/>
      <c r="E1" s="1592" t="s">
        <v>256</v>
      </c>
      <c r="F1" s="1592"/>
      <c r="G1" s="1592"/>
      <c r="H1" s="1592"/>
      <c r="I1" s="1592"/>
      <c r="J1" s="1592"/>
      <c r="K1" s="1592"/>
      <c r="L1" s="1592"/>
      <c r="M1" s="1592"/>
      <c r="N1" s="1592"/>
      <c r="O1" s="647"/>
      <c r="P1" s="1538" t="s">
        <v>670</v>
      </c>
      <c r="Q1" s="1593"/>
      <c r="R1" s="1593"/>
      <c r="S1" s="1593"/>
      <c r="T1" s="1593"/>
    </row>
    <row r="2" spans="1:20" ht="15.75" customHeight="1">
      <c r="A2" s="1423" t="s">
        <v>344</v>
      </c>
      <c r="B2" s="1423"/>
      <c r="C2" s="1423"/>
      <c r="D2" s="1423"/>
      <c r="E2" s="1594" t="s">
        <v>257</v>
      </c>
      <c r="F2" s="1594"/>
      <c r="G2" s="1594"/>
      <c r="H2" s="1594"/>
      <c r="I2" s="1594"/>
      <c r="J2" s="1594"/>
      <c r="K2" s="1594"/>
      <c r="L2" s="1594"/>
      <c r="M2" s="1594"/>
      <c r="N2" s="1594"/>
      <c r="O2" s="650"/>
      <c r="P2" s="1540" t="str">
        <f>'Thong tin'!B4</f>
        <v>CTHADS tỉnh Ninh Bình</v>
      </c>
      <c r="Q2" s="1540"/>
      <c r="R2" s="1540"/>
      <c r="S2" s="1540"/>
      <c r="T2" s="1540"/>
    </row>
    <row r="3" spans="1:20" ht="17.25">
      <c r="A3" s="1420" t="s">
        <v>345</v>
      </c>
      <c r="B3" s="1420"/>
      <c r="C3" s="1420"/>
      <c r="D3" s="1420"/>
      <c r="E3" s="1541" t="str">
        <f>'Thong tin'!B3</f>
        <v>10 tháng / năm 2017</v>
      </c>
      <c r="F3" s="1541"/>
      <c r="G3" s="1541"/>
      <c r="H3" s="1541"/>
      <c r="I3" s="1541"/>
      <c r="J3" s="1541"/>
      <c r="K3" s="1541"/>
      <c r="L3" s="1541"/>
      <c r="M3" s="1541"/>
      <c r="N3" s="1541"/>
      <c r="O3" s="650"/>
      <c r="P3" s="1591" t="s">
        <v>470</v>
      </c>
      <c r="Q3" s="1591"/>
      <c r="R3" s="1591"/>
      <c r="S3" s="1591"/>
      <c r="T3" s="1591"/>
    </row>
    <row r="4" spans="1:20" ht="18.75" customHeight="1">
      <c r="A4" s="510" t="s">
        <v>217</v>
      </c>
      <c r="B4" s="471"/>
      <c r="C4" s="471"/>
      <c r="D4" s="471"/>
      <c r="E4" s="787"/>
      <c r="F4" s="787"/>
      <c r="G4" s="787"/>
      <c r="H4" s="787"/>
      <c r="I4" s="787"/>
      <c r="J4" s="787"/>
      <c r="K4" s="787"/>
      <c r="L4" s="787"/>
      <c r="M4" s="787"/>
      <c r="N4" s="787"/>
      <c r="O4" s="652"/>
      <c r="P4" s="1540" t="s">
        <v>403</v>
      </c>
      <c r="Q4" s="1591"/>
      <c r="R4" s="1591"/>
      <c r="S4" s="1591"/>
      <c r="T4" s="1591"/>
    </row>
    <row r="5" spans="1:20" ht="29.25" customHeight="1">
      <c r="A5" s="1532" t="s">
        <v>72</v>
      </c>
      <c r="B5" s="1575"/>
      <c r="C5" s="1578" t="s">
        <v>2</v>
      </c>
      <c r="D5" s="1581" t="s">
        <v>258</v>
      </c>
      <c r="E5" s="1582"/>
      <c r="F5" s="1582"/>
      <c r="G5" s="1582"/>
      <c r="H5" s="1582"/>
      <c r="I5" s="1582"/>
      <c r="J5" s="1583"/>
      <c r="K5" s="1584" t="s">
        <v>259</v>
      </c>
      <c r="L5" s="1585"/>
      <c r="M5" s="1585"/>
      <c r="N5" s="1585"/>
      <c r="O5" s="1585"/>
      <c r="P5" s="1585"/>
      <c r="Q5" s="1585"/>
      <c r="R5" s="1585"/>
      <c r="S5" s="1585"/>
      <c r="T5" s="1586"/>
    </row>
    <row r="6" spans="1:20" ht="19.5" customHeight="1">
      <c r="A6" s="1534"/>
      <c r="B6" s="1576"/>
      <c r="C6" s="1579"/>
      <c r="D6" s="1582" t="s">
        <v>7</v>
      </c>
      <c r="E6" s="1582"/>
      <c r="F6" s="1582"/>
      <c r="G6" s="1582"/>
      <c r="H6" s="1582"/>
      <c r="I6" s="1582"/>
      <c r="J6" s="1583"/>
      <c r="K6" s="1587"/>
      <c r="L6" s="1588"/>
      <c r="M6" s="1588"/>
      <c r="N6" s="1588"/>
      <c r="O6" s="1588"/>
      <c r="P6" s="1588"/>
      <c r="Q6" s="1588"/>
      <c r="R6" s="1588"/>
      <c r="S6" s="1588"/>
      <c r="T6" s="1589"/>
    </row>
    <row r="7" spans="1:20" ht="33" customHeight="1">
      <c r="A7" s="1534"/>
      <c r="B7" s="1576"/>
      <c r="C7" s="1579"/>
      <c r="D7" s="1570" t="s">
        <v>260</v>
      </c>
      <c r="E7" s="1590"/>
      <c r="F7" s="1571" t="s">
        <v>261</v>
      </c>
      <c r="G7" s="1590"/>
      <c r="H7" s="1571" t="s">
        <v>262</v>
      </c>
      <c r="I7" s="1590"/>
      <c r="J7" s="1571" t="s">
        <v>263</v>
      </c>
      <c r="K7" s="1572" t="s">
        <v>264</v>
      </c>
      <c r="L7" s="1572"/>
      <c r="M7" s="1572"/>
      <c r="N7" s="1572" t="s">
        <v>265</v>
      </c>
      <c r="O7" s="1572"/>
      <c r="P7" s="1572"/>
      <c r="Q7" s="1571" t="s">
        <v>266</v>
      </c>
      <c r="R7" s="1571" t="s">
        <v>267</v>
      </c>
      <c r="S7" s="1571" t="s">
        <v>268</v>
      </c>
      <c r="T7" s="1571" t="s">
        <v>269</v>
      </c>
    </row>
    <row r="8" spans="1:20" ht="18.75" customHeight="1">
      <c r="A8" s="1534"/>
      <c r="B8" s="1576"/>
      <c r="C8" s="1579"/>
      <c r="D8" s="1570" t="s">
        <v>270</v>
      </c>
      <c r="E8" s="1571" t="s">
        <v>271</v>
      </c>
      <c r="F8" s="1571" t="s">
        <v>270</v>
      </c>
      <c r="G8" s="1571" t="s">
        <v>271</v>
      </c>
      <c r="H8" s="1571" t="s">
        <v>270</v>
      </c>
      <c r="I8" s="1571" t="s">
        <v>272</v>
      </c>
      <c r="J8" s="1571"/>
      <c r="K8" s="1572"/>
      <c r="L8" s="1572"/>
      <c r="M8" s="1572"/>
      <c r="N8" s="1572"/>
      <c r="O8" s="1572"/>
      <c r="P8" s="1572"/>
      <c r="Q8" s="1571"/>
      <c r="R8" s="1571"/>
      <c r="S8" s="1571"/>
      <c r="T8" s="1571"/>
    </row>
    <row r="9" spans="1:20" ht="23.25" customHeight="1">
      <c r="A9" s="1549"/>
      <c r="B9" s="1577"/>
      <c r="C9" s="1580"/>
      <c r="D9" s="1570"/>
      <c r="E9" s="1571"/>
      <c r="F9" s="1571"/>
      <c r="G9" s="1571"/>
      <c r="H9" s="1571"/>
      <c r="I9" s="1571"/>
      <c r="J9" s="1571"/>
      <c r="K9" s="690" t="s">
        <v>273</v>
      </c>
      <c r="L9" s="690" t="s">
        <v>248</v>
      </c>
      <c r="M9" s="690" t="s">
        <v>274</v>
      </c>
      <c r="N9" s="690" t="s">
        <v>273</v>
      </c>
      <c r="O9" s="690" t="s">
        <v>275</v>
      </c>
      <c r="P9" s="690" t="s">
        <v>276</v>
      </c>
      <c r="Q9" s="1571"/>
      <c r="R9" s="1571"/>
      <c r="S9" s="1571"/>
      <c r="T9" s="1571"/>
    </row>
    <row r="10" spans="1:20" s="655" customFormat="1" ht="17.25" customHeight="1">
      <c r="A10" s="1573" t="s">
        <v>6</v>
      </c>
      <c r="B10" s="1574"/>
      <c r="C10" s="691">
        <v>1</v>
      </c>
      <c r="D10" s="692">
        <v>2</v>
      </c>
      <c r="E10" s="692">
        <v>3</v>
      </c>
      <c r="F10" s="692">
        <v>4</v>
      </c>
      <c r="G10" s="692">
        <v>5</v>
      </c>
      <c r="H10" s="692">
        <v>6</v>
      </c>
      <c r="I10" s="692">
        <v>7</v>
      </c>
      <c r="J10" s="692">
        <v>8</v>
      </c>
      <c r="K10" s="692">
        <v>9</v>
      </c>
      <c r="L10" s="692">
        <v>10</v>
      </c>
      <c r="M10" s="692">
        <v>11</v>
      </c>
      <c r="N10" s="692">
        <v>12</v>
      </c>
      <c r="O10" s="692">
        <v>13</v>
      </c>
      <c r="P10" s="692">
        <v>14</v>
      </c>
      <c r="Q10" s="692">
        <v>15</v>
      </c>
      <c r="R10" s="692">
        <v>16</v>
      </c>
      <c r="S10" s="692">
        <v>17</v>
      </c>
      <c r="T10" s="692">
        <v>18</v>
      </c>
    </row>
    <row r="11" spans="1:21" s="655" customFormat="1" ht="19.5" customHeight="1">
      <c r="A11" s="1568" t="s">
        <v>277</v>
      </c>
      <c r="B11" s="1569"/>
      <c r="C11" s="896">
        <v>98</v>
      </c>
      <c r="D11" s="896">
        <v>2</v>
      </c>
      <c r="E11" s="896"/>
      <c r="F11" s="896">
        <v>80</v>
      </c>
      <c r="G11" s="896">
        <v>9</v>
      </c>
      <c r="H11" s="896">
        <v>2</v>
      </c>
      <c r="I11" s="896">
        <v>1</v>
      </c>
      <c r="J11" s="896">
        <v>4</v>
      </c>
      <c r="K11" s="896"/>
      <c r="L11" s="896">
        <v>5</v>
      </c>
      <c r="M11" s="896">
        <v>37</v>
      </c>
      <c r="N11" s="896">
        <v>9</v>
      </c>
      <c r="O11" s="896">
        <v>22</v>
      </c>
      <c r="P11" s="896">
        <v>7</v>
      </c>
      <c r="Q11" s="896">
        <v>40</v>
      </c>
      <c r="R11" s="896">
        <v>8</v>
      </c>
      <c r="S11" s="896">
        <v>23</v>
      </c>
      <c r="T11" s="896"/>
      <c r="U11" s="902"/>
    </row>
    <row r="12" spans="1:20" s="655" customFormat="1" ht="17.25" customHeight="1">
      <c r="A12" s="850" t="s">
        <v>0</v>
      </c>
      <c r="B12" s="851" t="s">
        <v>98</v>
      </c>
      <c r="C12" s="894">
        <v>25</v>
      </c>
      <c r="D12" s="894"/>
      <c r="E12" s="894"/>
      <c r="F12" s="894">
        <v>22</v>
      </c>
      <c r="G12" s="894">
        <v>1</v>
      </c>
      <c r="H12" s="894">
        <v>1</v>
      </c>
      <c r="I12" s="897"/>
      <c r="J12" s="897"/>
      <c r="K12" s="897"/>
      <c r="L12" s="897">
        <v>2</v>
      </c>
      <c r="M12" s="894">
        <v>10</v>
      </c>
      <c r="N12" s="894">
        <v>7</v>
      </c>
      <c r="O12" s="894">
        <v>3</v>
      </c>
      <c r="P12" s="894"/>
      <c r="Q12" s="894">
        <v>10</v>
      </c>
      <c r="R12" s="898">
        <v>3</v>
      </c>
      <c r="S12" s="898">
        <v>9</v>
      </c>
      <c r="T12" s="898"/>
    </row>
    <row r="13" spans="1:20" s="655" customFormat="1" ht="17.25" customHeight="1">
      <c r="A13" s="855" t="s">
        <v>1</v>
      </c>
      <c r="B13" s="851" t="s">
        <v>19</v>
      </c>
      <c r="C13" s="894">
        <v>73</v>
      </c>
      <c r="D13" s="894"/>
      <c r="E13" s="894"/>
      <c r="F13" s="894">
        <v>58</v>
      </c>
      <c r="G13" s="894">
        <v>8</v>
      </c>
      <c r="H13" s="894"/>
      <c r="I13" s="894"/>
      <c r="J13" s="894">
        <v>4</v>
      </c>
      <c r="K13" s="894"/>
      <c r="L13" s="894">
        <v>3</v>
      </c>
      <c r="M13" s="894">
        <v>27</v>
      </c>
      <c r="N13" s="894">
        <v>2</v>
      </c>
      <c r="O13" s="894">
        <v>13</v>
      </c>
      <c r="P13" s="894">
        <v>7</v>
      </c>
      <c r="Q13" s="894">
        <v>30</v>
      </c>
      <c r="R13" s="894">
        <v>5</v>
      </c>
      <c r="S13" s="894">
        <v>14</v>
      </c>
      <c r="T13" s="894"/>
    </row>
    <row r="14" spans="1:20" s="655" customFormat="1" ht="17.25" customHeight="1">
      <c r="A14" s="856">
        <v>1</v>
      </c>
      <c r="B14" s="821" t="s">
        <v>696</v>
      </c>
      <c r="C14" s="894">
        <v>10</v>
      </c>
      <c r="D14" s="894">
        <v>1</v>
      </c>
      <c r="E14" s="894"/>
      <c r="F14" s="894">
        <v>8</v>
      </c>
      <c r="G14" s="894">
        <v>1</v>
      </c>
      <c r="H14" s="894"/>
      <c r="I14" s="897"/>
      <c r="J14" s="897"/>
      <c r="K14" s="897"/>
      <c r="L14" s="897">
        <v>1</v>
      </c>
      <c r="M14" s="894">
        <v>4</v>
      </c>
      <c r="N14" s="894"/>
      <c r="O14" s="894">
        <v>2</v>
      </c>
      <c r="P14" s="894"/>
      <c r="Q14" s="894">
        <v>5</v>
      </c>
      <c r="R14" s="898">
        <v>1</v>
      </c>
      <c r="S14" s="898">
        <v>3</v>
      </c>
      <c r="T14" s="898"/>
    </row>
    <row r="15" spans="1:20" s="655" customFormat="1" ht="17.25" customHeight="1">
      <c r="A15" s="856">
        <v>2</v>
      </c>
      <c r="B15" s="821" t="s">
        <v>700</v>
      </c>
      <c r="C15" s="894">
        <v>8</v>
      </c>
      <c r="D15" s="894"/>
      <c r="E15" s="894"/>
      <c r="F15" s="894">
        <v>7</v>
      </c>
      <c r="G15" s="894">
        <v>1</v>
      </c>
      <c r="H15" s="894"/>
      <c r="I15" s="897"/>
      <c r="J15" s="897"/>
      <c r="K15" s="897"/>
      <c r="L15" s="897"/>
      <c r="M15" s="894">
        <v>2</v>
      </c>
      <c r="N15" s="894"/>
      <c r="O15" s="894">
        <v>2</v>
      </c>
      <c r="P15" s="894"/>
      <c r="Q15" s="894">
        <v>3</v>
      </c>
      <c r="R15" s="898"/>
      <c r="S15" s="898">
        <v>2</v>
      </c>
      <c r="T15" s="898"/>
    </row>
    <row r="16" spans="1:20" s="655" customFormat="1" ht="17.25" customHeight="1">
      <c r="A16" s="856">
        <v>3</v>
      </c>
      <c r="B16" s="821" t="s">
        <v>703</v>
      </c>
      <c r="C16" s="894">
        <v>8</v>
      </c>
      <c r="D16" s="894"/>
      <c r="E16" s="894"/>
      <c r="F16" s="894">
        <v>7</v>
      </c>
      <c r="G16" s="894">
        <v>1</v>
      </c>
      <c r="H16" s="894"/>
      <c r="I16" s="897"/>
      <c r="J16" s="897"/>
      <c r="K16" s="897"/>
      <c r="L16" s="897"/>
      <c r="M16" s="894">
        <v>4</v>
      </c>
      <c r="N16" s="894"/>
      <c r="O16" s="894">
        <v>3</v>
      </c>
      <c r="P16" s="894">
        <v>3</v>
      </c>
      <c r="Q16" s="894">
        <v>3</v>
      </c>
      <c r="R16" s="898"/>
      <c r="S16" s="898">
        <v>1</v>
      </c>
      <c r="T16" s="898"/>
    </row>
    <row r="17" spans="1:20" s="655" customFormat="1" ht="17.25" customHeight="1">
      <c r="A17" s="856">
        <v>4</v>
      </c>
      <c r="B17" s="821" t="s">
        <v>732</v>
      </c>
      <c r="C17" s="894">
        <v>15</v>
      </c>
      <c r="D17" s="894"/>
      <c r="E17" s="894"/>
      <c r="F17" s="894">
        <v>12</v>
      </c>
      <c r="G17" s="894">
        <v>2</v>
      </c>
      <c r="H17" s="894">
        <v>1</v>
      </c>
      <c r="I17" s="897"/>
      <c r="J17" s="897">
        <v>1</v>
      </c>
      <c r="K17" s="897"/>
      <c r="L17" s="897">
        <v>1</v>
      </c>
      <c r="M17" s="894">
        <v>7</v>
      </c>
      <c r="N17" s="894">
        <v>1</v>
      </c>
      <c r="O17" s="894">
        <v>4</v>
      </c>
      <c r="P17" s="894"/>
      <c r="Q17" s="894">
        <v>7</v>
      </c>
      <c r="R17" s="898">
        <v>2</v>
      </c>
      <c r="S17" s="898">
        <v>3</v>
      </c>
      <c r="T17" s="898"/>
    </row>
    <row r="18" spans="1:20" s="655" customFormat="1" ht="17.25" customHeight="1">
      <c r="A18" s="856">
        <v>5</v>
      </c>
      <c r="B18" s="821" t="s">
        <v>733</v>
      </c>
      <c r="C18" s="894">
        <v>7</v>
      </c>
      <c r="D18" s="894"/>
      <c r="E18" s="894"/>
      <c r="F18" s="894">
        <v>4</v>
      </c>
      <c r="G18" s="894">
        <v>1</v>
      </c>
      <c r="H18" s="894"/>
      <c r="I18" s="897">
        <v>1</v>
      </c>
      <c r="J18" s="897">
        <v>1</v>
      </c>
      <c r="K18" s="897"/>
      <c r="L18" s="897">
        <v>1</v>
      </c>
      <c r="M18" s="894"/>
      <c r="N18" s="894"/>
      <c r="O18" s="894">
        <v>2</v>
      </c>
      <c r="P18" s="894"/>
      <c r="Q18" s="894">
        <v>2</v>
      </c>
      <c r="R18" s="898"/>
      <c r="S18" s="898">
        <v>2</v>
      </c>
      <c r="T18" s="898"/>
    </row>
    <row r="19" spans="1:20" s="655" customFormat="1" ht="17.25" customHeight="1">
      <c r="A19" s="856">
        <v>6</v>
      </c>
      <c r="B19" s="821" t="s">
        <v>713</v>
      </c>
      <c r="C19" s="894">
        <v>7</v>
      </c>
      <c r="D19" s="894"/>
      <c r="E19" s="894"/>
      <c r="F19" s="894">
        <v>5</v>
      </c>
      <c r="G19" s="894">
        <v>1</v>
      </c>
      <c r="H19" s="894"/>
      <c r="I19" s="897"/>
      <c r="J19" s="897">
        <v>1</v>
      </c>
      <c r="K19" s="897"/>
      <c r="L19" s="897"/>
      <c r="M19" s="894">
        <v>3</v>
      </c>
      <c r="N19" s="894">
        <v>1</v>
      </c>
      <c r="O19" s="894">
        <v>1</v>
      </c>
      <c r="P19" s="894"/>
      <c r="Q19" s="894">
        <v>3</v>
      </c>
      <c r="R19" s="898">
        <v>1</v>
      </c>
      <c r="S19" s="898"/>
      <c r="T19" s="898"/>
    </row>
    <row r="20" spans="1:20" s="655" customFormat="1" ht="17.25" customHeight="1">
      <c r="A20" s="856">
        <v>7</v>
      </c>
      <c r="B20" s="821" t="s">
        <v>718</v>
      </c>
      <c r="C20" s="894">
        <v>8</v>
      </c>
      <c r="D20" s="894"/>
      <c r="E20" s="894"/>
      <c r="F20" s="894">
        <v>7</v>
      </c>
      <c r="G20" s="894"/>
      <c r="H20" s="894"/>
      <c r="I20" s="897"/>
      <c r="J20" s="897">
        <v>1</v>
      </c>
      <c r="K20" s="897"/>
      <c r="L20" s="897"/>
      <c r="M20" s="894">
        <v>3</v>
      </c>
      <c r="N20" s="894"/>
      <c r="O20" s="894">
        <v>1</v>
      </c>
      <c r="P20" s="894"/>
      <c r="Q20" s="894">
        <v>4</v>
      </c>
      <c r="R20" s="898">
        <v>1</v>
      </c>
      <c r="S20" s="898"/>
      <c r="T20" s="898"/>
    </row>
    <row r="21" spans="1:20" s="655" customFormat="1" ht="17.25" customHeight="1">
      <c r="A21" s="856">
        <v>8</v>
      </c>
      <c r="B21" s="847" t="s">
        <v>725</v>
      </c>
      <c r="C21" s="894">
        <v>10</v>
      </c>
      <c r="D21" s="894">
        <v>1</v>
      </c>
      <c r="E21" s="894"/>
      <c r="F21" s="894">
        <v>8</v>
      </c>
      <c r="G21" s="894">
        <v>1</v>
      </c>
      <c r="H21" s="894"/>
      <c r="I21" s="897"/>
      <c r="J21" s="897"/>
      <c r="K21" s="897"/>
      <c r="L21" s="897"/>
      <c r="M21" s="894">
        <v>4</v>
      </c>
      <c r="N21" s="894"/>
      <c r="O21" s="894">
        <v>3</v>
      </c>
      <c r="P21" s="894">
        <v>4</v>
      </c>
      <c r="Q21" s="894">
        <v>3</v>
      </c>
      <c r="R21" s="898"/>
      <c r="S21" s="898">
        <v>3</v>
      </c>
      <c r="T21" s="898"/>
    </row>
    <row r="22" spans="1:20" ht="6.75" customHeight="1">
      <c r="A22" s="669"/>
      <c r="B22" s="669"/>
      <c r="C22" s="669"/>
      <c r="D22" s="669"/>
      <c r="E22" s="669"/>
      <c r="F22" s="669"/>
      <c r="G22" s="669"/>
      <c r="H22" s="669"/>
      <c r="I22" s="669"/>
      <c r="J22" s="669"/>
      <c r="K22" s="669"/>
      <c r="L22" s="669"/>
      <c r="M22" s="669"/>
      <c r="N22" s="669"/>
      <c r="O22" s="669"/>
      <c r="P22" s="669"/>
      <c r="Q22" s="669"/>
      <c r="R22" s="1668"/>
      <c r="S22" s="1668"/>
      <c r="T22" s="1668"/>
    </row>
    <row r="23" spans="1:20" ht="15.75" customHeight="1">
      <c r="A23" s="661"/>
      <c r="B23" s="1507"/>
      <c r="C23" s="1507"/>
      <c r="D23" s="1507"/>
      <c r="E23" s="1507"/>
      <c r="F23" s="1507"/>
      <c r="G23" s="693"/>
      <c r="H23" s="693"/>
      <c r="I23" s="693"/>
      <c r="J23" s="693"/>
      <c r="K23" s="693"/>
      <c r="L23" s="749"/>
      <c r="M23" s="1546" t="str">
        <f>'Thong tin'!B8</f>
        <v>Ninh Bình, ngày 02 tháng 8 năm 2017</v>
      </c>
      <c r="N23" s="1546"/>
      <c r="O23" s="1546"/>
      <c r="P23" s="1546"/>
      <c r="Q23" s="1546"/>
      <c r="R23" s="1546"/>
      <c r="S23" s="1546"/>
      <c r="T23" s="1546"/>
    </row>
    <row r="24" spans="1:20" ht="18.75" customHeight="1">
      <c r="A24" s="661"/>
      <c r="B24" s="1509" t="s">
        <v>250</v>
      </c>
      <c r="C24" s="1509"/>
      <c r="D24" s="1509"/>
      <c r="E24" s="1509"/>
      <c r="F24" s="665"/>
      <c r="G24" s="665"/>
      <c r="H24" s="665"/>
      <c r="I24" s="665"/>
      <c r="J24" s="665"/>
      <c r="K24" s="665"/>
      <c r="L24" s="749"/>
      <c r="M24" s="1501" t="str">
        <f>'Thong tin'!B7</f>
        <v>CỤC TRƯỞNG</v>
      </c>
      <c r="N24" s="1501"/>
      <c r="O24" s="1501"/>
      <c r="P24" s="1501"/>
      <c r="Q24" s="1501"/>
      <c r="R24" s="1501"/>
      <c r="S24" s="1501"/>
      <c r="T24" s="1501"/>
    </row>
    <row r="25" spans="1:20" ht="18.75">
      <c r="A25" s="669"/>
      <c r="B25" s="1500"/>
      <c r="C25" s="1500"/>
      <c r="D25" s="1500"/>
      <c r="E25" s="1500"/>
      <c r="F25" s="751"/>
      <c r="G25" s="751"/>
      <c r="H25" s="751"/>
      <c r="I25" s="751"/>
      <c r="J25" s="751"/>
      <c r="K25" s="751"/>
      <c r="L25" s="751"/>
      <c r="M25" s="1501"/>
      <c r="N25" s="1501"/>
      <c r="O25" s="1501"/>
      <c r="P25" s="1501"/>
      <c r="Q25" s="1501"/>
      <c r="R25" s="1501"/>
      <c r="S25" s="1501"/>
      <c r="T25" s="1501"/>
    </row>
    <row r="26" spans="1:20" ht="18.75">
      <c r="A26" s="669"/>
      <c r="B26" s="751"/>
      <c r="C26" s="751"/>
      <c r="D26" s="751"/>
      <c r="E26" s="751"/>
      <c r="F26" s="751"/>
      <c r="G26" s="751"/>
      <c r="H26" s="751"/>
      <c r="I26" s="751"/>
      <c r="J26" s="751"/>
      <c r="K26" s="751"/>
      <c r="L26" s="751"/>
      <c r="M26" s="751"/>
      <c r="N26" s="751"/>
      <c r="O26" s="751"/>
      <c r="P26" s="751"/>
      <c r="Q26" s="751"/>
      <c r="R26" s="749"/>
      <c r="S26" s="749"/>
      <c r="T26" s="749"/>
    </row>
    <row r="27" spans="2:20" ht="18">
      <c r="B27" s="1567"/>
      <c r="C27" s="1567"/>
      <c r="D27" s="1567"/>
      <c r="E27" s="1567"/>
      <c r="F27" s="1567"/>
      <c r="G27" s="758"/>
      <c r="H27" s="758"/>
      <c r="I27" s="758"/>
      <c r="J27" s="758"/>
      <c r="K27" s="758"/>
      <c r="L27" s="758"/>
      <c r="M27" s="758"/>
      <c r="N27" s="1567"/>
      <c r="O27" s="1567"/>
      <c r="P27" s="1567"/>
      <c r="Q27" s="1567"/>
      <c r="R27" s="1567"/>
      <c r="S27" s="1567"/>
      <c r="T27" s="749"/>
    </row>
    <row r="28" spans="2:20" ht="18">
      <c r="B28" s="749"/>
      <c r="C28" s="749"/>
      <c r="D28" s="749"/>
      <c r="E28" s="749"/>
      <c r="F28" s="749"/>
      <c r="G28" s="749"/>
      <c r="H28" s="749"/>
      <c r="I28" s="749"/>
      <c r="J28" s="749"/>
      <c r="K28" s="749"/>
      <c r="L28" s="749"/>
      <c r="M28" s="749"/>
      <c r="N28" s="749"/>
      <c r="O28" s="749"/>
      <c r="P28" s="749"/>
      <c r="Q28" s="749"/>
      <c r="R28" s="749"/>
      <c r="S28" s="749"/>
      <c r="T28" s="749"/>
    </row>
    <row r="29" spans="2:20" ht="18.75">
      <c r="B29" s="1431" t="str">
        <f>'Thong tin'!B5</f>
        <v>Nguyễn Thị Thanh Tâm</v>
      </c>
      <c r="C29" s="1431"/>
      <c r="D29" s="1431"/>
      <c r="E29" s="1431"/>
      <c r="F29" s="759"/>
      <c r="G29" s="759"/>
      <c r="H29" s="759"/>
      <c r="I29" s="749"/>
      <c r="J29" s="749"/>
      <c r="K29" s="749"/>
      <c r="L29" s="749"/>
      <c r="M29" s="1431" t="str">
        <f>'Thong tin'!B6</f>
        <v>Phạm Xuân Túy</v>
      </c>
      <c r="N29" s="1431"/>
      <c r="O29" s="1431"/>
      <c r="P29" s="1431"/>
      <c r="Q29" s="1431"/>
      <c r="R29" s="1431"/>
      <c r="S29" s="1431"/>
      <c r="T29" s="1431"/>
    </row>
    <row r="30" spans="2:20" ht="18.75">
      <c r="B30" s="585"/>
      <c r="C30" s="585"/>
      <c r="D30" s="585"/>
      <c r="E30" s="585"/>
      <c r="F30" s="671"/>
      <c r="G30" s="671"/>
      <c r="H30" s="671"/>
      <c r="I30" s="631"/>
      <c r="J30" s="631"/>
      <c r="K30" s="631"/>
      <c r="L30" s="631"/>
      <c r="M30" s="583"/>
      <c r="N30" s="583"/>
      <c r="O30" s="583"/>
      <c r="P30" s="583"/>
      <c r="Q30" s="583"/>
      <c r="R30" s="583"/>
      <c r="S30" s="583"/>
      <c r="T30" s="583"/>
    </row>
    <row r="31" spans="2:20" ht="18.75">
      <c r="B31" s="585"/>
      <c r="C31" s="585"/>
      <c r="D31" s="585"/>
      <c r="E31" s="585"/>
      <c r="F31" s="671"/>
      <c r="G31" s="671"/>
      <c r="H31" s="671"/>
      <c r="I31" s="631"/>
      <c r="J31" s="631"/>
      <c r="K31" s="631"/>
      <c r="L31" s="631"/>
      <c r="M31" s="583"/>
      <c r="N31" s="583"/>
      <c r="O31" s="583"/>
      <c r="P31" s="583"/>
      <c r="Q31" s="583"/>
      <c r="R31" s="583"/>
      <c r="S31" s="583"/>
      <c r="T31" s="583"/>
    </row>
    <row r="32" s="695" customFormat="1" ht="15" hidden="1">
      <c r="A32" s="694" t="s">
        <v>226</v>
      </c>
    </row>
    <row r="33" spans="2:8" s="696" customFormat="1" ht="15" hidden="1">
      <c r="B33" s="697" t="s">
        <v>278</v>
      </c>
      <c r="C33" s="697"/>
      <c r="D33" s="697"/>
      <c r="E33" s="697"/>
      <c r="F33" s="697"/>
      <c r="G33" s="697"/>
      <c r="H33" s="697"/>
    </row>
    <row r="34" spans="2:8" s="698" customFormat="1" ht="15" hidden="1">
      <c r="B34" s="697" t="s">
        <v>279</v>
      </c>
      <c r="C34" s="639"/>
      <c r="D34" s="639"/>
      <c r="E34" s="639"/>
      <c r="F34" s="639"/>
      <c r="G34" s="639"/>
      <c r="H34" s="639"/>
    </row>
    <row r="35" ht="12.75" hidden="1"/>
    <row r="36" ht="12.75" hidden="1"/>
    <row r="37" ht="12.75" hidden="1"/>
    <row r="38" ht="12.75" hidden="1"/>
    <row r="39" ht="12.75" hidden="1"/>
  </sheetData>
  <sheetProtection/>
  <mergeCells count="42">
    <mergeCell ref="P3:T3"/>
    <mergeCell ref="P4:T4"/>
    <mergeCell ref="E1:N1"/>
    <mergeCell ref="P1:T1"/>
    <mergeCell ref="A2:D2"/>
    <mergeCell ref="E2:N2"/>
    <mergeCell ref="P2:T2"/>
    <mergeCell ref="D7:E7"/>
    <mergeCell ref="F7:G7"/>
    <mergeCell ref="H7:I7"/>
    <mergeCell ref="J7:J9"/>
    <mergeCell ref="K7:M8"/>
    <mergeCell ref="E3:N3"/>
    <mergeCell ref="A3:D3"/>
    <mergeCell ref="Q7:Q9"/>
    <mergeCell ref="R7:R9"/>
    <mergeCell ref="S7:S9"/>
    <mergeCell ref="T7:T9"/>
    <mergeCell ref="A10:B10"/>
    <mergeCell ref="A5:B9"/>
    <mergeCell ref="C5:C9"/>
    <mergeCell ref="D5:J5"/>
    <mergeCell ref="K5:T6"/>
    <mergeCell ref="D6:J6"/>
    <mergeCell ref="A11:B11"/>
    <mergeCell ref="B23:F23"/>
    <mergeCell ref="M23:T23"/>
    <mergeCell ref="D8:D9"/>
    <mergeCell ref="E8:E9"/>
    <mergeCell ref="F8:F9"/>
    <mergeCell ref="G8:G9"/>
    <mergeCell ref="H8:H9"/>
    <mergeCell ref="I8:I9"/>
    <mergeCell ref="N7:P8"/>
    <mergeCell ref="B29:E29"/>
    <mergeCell ref="M29:T29"/>
    <mergeCell ref="B24:E24"/>
    <mergeCell ref="M24:T24"/>
    <mergeCell ref="B25:E25"/>
    <mergeCell ref="M25:T25"/>
    <mergeCell ref="B27:F27"/>
    <mergeCell ref="N27:S27"/>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6"/>
  <sheetViews>
    <sheetView view="pageBreakPreview" zoomScale="85" zoomScaleSheetLayoutView="85" zoomScalePageLayoutView="0" workbookViewId="0" topLeftCell="A1">
      <selection activeCell="E20" sqref="E20"/>
    </sheetView>
  </sheetViews>
  <sheetFormatPr defaultColWidth="9.00390625" defaultRowHeight="15.75"/>
  <cols>
    <col min="1" max="1" width="4.75390625" style="700" customWidth="1"/>
    <col min="2" max="2" width="26.125" style="700" customWidth="1"/>
    <col min="3" max="3" width="11.625" style="699" customWidth="1"/>
    <col min="4" max="7" width="8.00390625" style="699" customWidth="1"/>
    <col min="8" max="9" width="12.125" style="699" customWidth="1"/>
    <col min="10" max="10" width="11.125" style="699" customWidth="1"/>
    <col min="11" max="11" width="15.25390625" style="699" customWidth="1"/>
    <col min="12" max="12" width="11.125" style="699" customWidth="1"/>
    <col min="13" max="16384" width="9.00390625" style="699" customWidth="1"/>
  </cols>
  <sheetData>
    <row r="1" spans="1:12" ht="21" customHeight="1">
      <c r="A1" s="1463" t="s">
        <v>280</v>
      </c>
      <c r="B1" s="1463"/>
      <c r="C1" s="588"/>
      <c r="D1" s="1513" t="s">
        <v>671</v>
      </c>
      <c r="E1" s="1513"/>
      <c r="F1" s="1513"/>
      <c r="G1" s="1513"/>
      <c r="H1" s="1513"/>
      <c r="I1" s="1513"/>
      <c r="J1" s="1603" t="s">
        <v>672</v>
      </c>
      <c r="K1" s="1604"/>
      <c r="L1" s="1604"/>
    </row>
    <row r="2" spans="1:12" ht="15.75" customHeight="1">
      <c r="A2" s="1467" t="s">
        <v>344</v>
      </c>
      <c r="B2" s="1468"/>
      <c r="C2" s="1468"/>
      <c r="D2" s="1513"/>
      <c r="E2" s="1513"/>
      <c r="F2" s="1513"/>
      <c r="G2" s="1513"/>
      <c r="H2" s="1513"/>
      <c r="I2" s="1513"/>
      <c r="J2" s="1602" t="str">
        <f>'Thong tin'!B4</f>
        <v>CTHADS tỉnh Ninh Bình</v>
      </c>
      <c r="K2" s="1602"/>
      <c r="L2" s="1602"/>
    </row>
    <row r="3" spans="1:12" ht="18.75" customHeight="1">
      <c r="A3" s="742" t="s">
        <v>678</v>
      </c>
      <c r="B3" s="572"/>
      <c r="C3" s="572"/>
      <c r="D3" s="1537" t="str">
        <f>'Thong tin'!B3</f>
        <v>10 tháng / năm 2017</v>
      </c>
      <c r="E3" s="1537"/>
      <c r="F3" s="1537"/>
      <c r="G3" s="1537"/>
      <c r="H3" s="1537"/>
      <c r="I3" s="1537"/>
      <c r="J3" s="1605" t="s">
        <v>673</v>
      </c>
      <c r="K3" s="1606"/>
      <c r="L3" s="1606"/>
    </row>
    <row r="4" spans="1:12" ht="16.5" customHeight="1">
      <c r="A4" s="1471" t="s">
        <v>402</v>
      </c>
      <c r="B4" s="1471"/>
      <c r="C4" s="1471"/>
      <c r="D4" s="760"/>
      <c r="E4" s="760"/>
      <c r="F4" s="760"/>
      <c r="G4" s="760"/>
      <c r="H4" s="760"/>
      <c r="I4" s="760"/>
      <c r="J4" s="1598" t="s">
        <v>412</v>
      </c>
      <c r="K4" s="1599"/>
      <c r="L4" s="1599"/>
    </row>
    <row r="5" spans="3:12" ht="15.75" customHeight="1">
      <c r="C5" s="778"/>
      <c r="D5" s="778"/>
      <c r="H5" s="779"/>
      <c r="I5" s="779"/>
      <c r="J5" s="1600" t="s">
        <v>281</v>
      </c>
      <c r="K5" s="1600"/>
      <c r="L5" s="1600"/>
    </row>
    <row r="6" spans="2:12" ht="0.75" customHeight="1">
      <c r="B6" s="781"/>
      <c r="C6" s="778"/>
      <c r="D6" s="778"/>
      <c r="E6" s="782"/>
      <c r="F6" s="782"/>
      <c r="G6" s="782"/>
      <c r="H6" s="779"/>
      <c r="I6" s="779"/>
      <c r="J6" s="780"/>
      <c r="K6" s="780"/>
      <c r="L6" s="780"/>
    </row>
    <row r="7" spans="3:12" ht="0.75" customHeight="1">
      <c r="C7" s="701"/>
      <c r="D7" s="701"/>
      <c r="H7" s="702"/>
      <c r="I7" s="702"/>
      <c r="J7" s="777"/>
      <c r="K7" s="777"/>
      <c r="L7" s="777"/>
    </row>
    <row r="8" spans="1:12" ht="22.5" customHeight="1">
      <c r="A8" s="1601" t="s">
        <v>72</v>
      </c>
      <c r="B8" s="1601"/>
      <c r="C8" s="1547" t="s">
        <v>38</v>
      </c>
      <c r="D8" s="1547" t="s">
        <v>282</v>
      </c>
      <c r="E8" s="1547"/>
      <c r="F8" s="1547"/>
      <c r="G8" s="1547"/>
      <c r="H8" s="1547" t="s">
        <v>283</v>
      </c>
      <c r="I8" s="1547"/>
      <c r="J8" s="1547" t="s">
        <v>284</v>
      </c>
      <c r="K8" s="1547"/>
      <c r="L8" s="1547"/>
    </row>
    <row r="9" spans="1:12" ht="54.75" customHeight="1">
      <c r="A9" s="1601"/>
      <c r="B9" s="1601"/>
      <c r="C9" s="1547"/>
      <c r="D9" s="678" t="s">
        <v>285</v>
      </c>
      <c r="E9" s="678" t="s">
        <v>286</v>
      </c>
      <c r="F9" s="678" t="s">
        <v>435</v>
      </c>
      <c r="G9" s="678" t="s">
        <v>287</v>
      </c>
      <c r="H9" s="678" t="s">
        <v>288</v>
      </c>
      <c r="I9" s="678" t="s">
        <v>289</v>
      </c>
      <c r="J9" s="678" t="s">
        <v>290</v>
      </c>
      <c r="K9" s="678" t="s">
        <v>291</v>
      </c>
      <c r="L9" s="678" t="s">
        <v>292</v>
      </c>
    </row>
    <row r="10" spans="1:12" s="703" customFormat="1" ht="16.5" customHeight="1">
      <c r="A10" s="1596" t="s">
        <v>6</v>
      </c>
      <c r="B10" s="1596"/>
      <c r="C10" s="682">
        <v>1</v>
      </c>
      <c r="D10" s="682">
        <v>2</v>
      </c>
      <c r="E10" s="682">
        <v>3</v>
      </c>
      <c r="F10" s="682">
        <v>4</v>
      </c>
      <c r="G10" s="682">
        <v>5</v>
      </c>
      <c r="H10" s="682">
        <v>6</v>
      </c>
      <c r="I10" s="682">
        <v>7</v>
      </c>
      <c r="J10" s="682">
        <v>8</v>
      </c>
      <c r="K10" s="682">
        <v>9</v>
      </c>
      <c r="L10" s="682">
        <v>10</v>
      </c>
    </row>
    <row r="11" spans="1:12" s="703" customFormat="1" ht="16.5" customHeight="1">
      <c r="A11" s="1597" t="s">
        <v>677</v>
      </c>
      <c r="B11" s="1597"/>
      <c r="C11" s="864"/>
      <c r="D11" s="864"/>
      <c r="E11" s="864"/>
      <c r="F11" s="864"/>
      <c r="G11" s="864"/>
      <c r="H11" s="864"/>
      <c r="I11" s="864"/>
      <c r="J11" s="864"/>
      <c r="K11" s="864"/>
      <c r="L11" s="864"/>
    </row>
    <row r="12" spans="1:12" s="703" customFormat="1" ht="16.5" customHeight="1">
      <c r="A12" s="850" t="s">
        <v>0</v>
      </c>
      <c r="B12" s="851" t="s">
        <v>293</v>
      </c>
      <c r="C12" s="862"/>
      <c r="D12" s="862"/>
      <c r="E12" s="862"/>
      <c r="F12" s="862"/>
      <c r="G12" s="862"/>
      <c r="H12" s="862"/>
      <c r="I12" s="862"/>
      <c r="J12" s="863"/>
      <c r="K12" s="863"/>
      <c r="L12" s="863"/>
    </row>
    <row r="13" spans="1:12" s="703" customFormat="1" ht="16.5" customHeight="1">
      <c r="A13" s="850" t="s">
        <v>1</v>
      </c>
      <c r="B13" s="851" t="s">
        <v>19</v>
      </c>
      <c r="C13" s="862"/>
      <c r="D13" s="862"/>
      <c r="E13" s="862"/>
      <c r="F13" s="862"/>
      <c r="G13" s="862"/>
      <c r="H13" s="862"/>
      <c r="I13" s="862"/>
      <c r="J13" s="862"/>
      <c r="K13" s="862"/>
      <c r="L13" s="862"/>
    </row>
    <row r="14" spans="1:12" s="703" customFormat="1" ht="16.5" customHeight="1">
      <c r="A14" s="856">
        <v>1</v>
      </c>
      <c r="B14" s="852" t="s">
        <v>696</v>
      </c>
      <c r="C14" s="862"/>
      <c r="D14" s="862"/>
      <c r="E14" s="862"/>
      <c r="F14" s="862"/>
      <c r="G14" s="862"/>
      <c r="H14" s="862"/>
      <c r="I14" s="862"/>
      <c r="J14" s="863"/>
      <c r="K14" s="863"/>
      <c r="L14" s="863"/>
    </row>
    <row r="15" spans="1:12" s="703" customFormat="1" ht="16.5" customHeight="1">
      <c r="A15" s="856">
        <v>2</v>
      </c>
      <c r="B15" s="852" t="s">
        <v>700</v>
      </c>
      <c r="C15" s="862"/>
      <c r="D15" s="862"/>
      <c r="E15" s="862"/>
      <c r="F15" s="862"/>
      <c r="G15" s="862"/>
      <c r="H15" s="862"/>
      <c r="I15" s="862"/>
      <c r="J15" s="863"/>
      <c r="K15" s="863"/>
      <c r="L15" s="863"/>
    </row>
    <row r="16" spans="1:12" s="703" customFormat="1" ht="16.5" customHeight="1">
      <c r="A16" s="856">
        <v>3</v>
      </c>
      <c r="B16" s="852" t="s">
        <v>703</v>
      </c>
      <c r="C16" s="862"/>
      <c r="D16" s="862"/>
      <c r="E16" s="862"/>
      <c r="F16" s="862"/>
      <c r="G16" s="862"/>
      <c r="H16" s="862"/>
      <c r="I16" s="862"/>
      <c r="J16" s="863"/>
      <c r="K16" s="863"/>
      <c r="L16" s="863"/>
    </row>
    <row r="17" spans="1:12" s="703" customFormat="1" ht="16.5" customHeight="1">
      <c r="A17" s="856">
        <v>4</v>
      </c>
      <c r="B17" s="852" t="s">
        <v>730</v>
      </c>
      <c r="C17" s="862"/>
      <c r="D17" s="862"/>
      <c r="E17" s="862"/>
      <c r="F17" s="862"/>
      <c r="G17" s="862"/>
      <c r="H17" s="862"/>
      <c r="I17" s="862"/>
      <c r="J17" s="863"/>
      <c r="K17" s="863"/>
      <c r="L17" s="863"/>
    </row>
    <row r="18" spans="1:12" s="703" customFormat="1" ht="16.5" customHeight="1">
      <c r="A18" s="856">
        <v>5</v>
      </c>
      <c r="B18" s="852" t="s">
        <v>731</v>
      </c>
      <c r="C18" s="862"/>
      <c r="D18" s="862"/>
      <c r="E18" s="862"/>
      <c r="F18" s="862"/>
      <c r="G18" s="862"/>
      <c r="H18" s="862"/>
      <c r="I18" s="862"/>
      <c r="J18" s="863"/>
      <c r="K18" s="863"/>
      <c r="L18" s="863"/>
    </row>
    <row r="19" spans="1:12" s="703" customFormat="1" ht="16.5" customHeight="1">
      <c r="A19" s="856">
        <v>6</v>
      </c>
      <c r="B19" s="852" t="s">
        <v>713</v>
      </c>
      <c r="C19" s="862"/>
      <c r="D19" s="862"/>
      <c r="E19" s="862"/>
      <c r="F19" s="862"/>
      <c r="G19" s="862"/>
      <c r="H19" s="862"/>
      <c r="I19" s="862"/>
      <c r="J19" s="863"/>
      <c r="K19" s="863"/>
      <c r="L19" s="863"/>
    </row>
    <row r="20" spans="1:12" s="703" customFormat="1" ht="16.5" customHeight="1">
      <c r="A20" s="856">
        <v>7</v>
      </c>
      <c r="B20" s="852" t="s">
        <v>718</v>
      </c>
      <c r="C20" s="862"/>
      <c r="D20" s="862"/>
      <c r="E20" s="862"/>
      <c r="F20" s="862"/>
      <c r="G20" s="862"/>
      <c r="H20" s="862"/>
      <c r="I20" s="862"/>
      <c r="J20" s="863"/>
      <c r="K20" s="863"/>
      <c r="L20" s="863"/>
    </row>
    <row r="21" spans="1:12" s="703" customFormat="1" ht="16.5" customHeight="1">
      <c r="A21" s="856">
        <v>8</v>
      </c>
      <c r="B21" s="852" t="s">
        <v>725</v>
      </c>
      <c r="C21" s="862"/>
      <c r="D21" s="862"/>
      <c r="E21" s="862"/>
      <c r="F21" s="862"/>
      <c r="G21" s="862"/>
      <c r="H21" s="862"/>
      <c r="I21" s="862"/>
      <c r="J21" s="863"/>
      <c r="K21" s="863"/>
      <c r="L21" s="863"/>
    </row>
    <row r="22" ht="15" customHeight="1"/>
    <row r="23" spans="1:12" ht="18" customHeight="1">
      <c r="A23" s="1545"/>
      <c r="B23" s="1545"/>
      <c r="C23" s="1545"/>
      <c r="D23" s="1545"/>
      <c r="E23" s="704"/>
      <c r="F23" s="1546" t="str">
        <f>'Thong tin'!B8</f>
        <v>Ninh Bình, ngày 02 tháng 8 năm 2017</v>
      </c>
      <c r="G23" s="1546"/>
      <c r="H23" s="1546"/>
      <c r="I23" s="1546"/>
      <c r="J23" s="1546"/>
      <c r="K23" s="1546"/>
      <c r="L23" s="1546"/>
    </row>
    <row r="24" spans="1:16" ht="18" customHeight="1">
      <c r="A24" s="1509" t="s">
        <v>250</v>
      </c>
      <c r="B24" s="1509"/>
      <c r="C24" s="1509"/>
      <c r="D24" s="1509"/>
      <c r="E24" s="665"/>
      <c r="F24" s="1501" t="str">
        <f>'Thong tin'!B7</f>
        <v>CỤC TRƯỞNG</v>
      </c>
      <c r="G24" s="1501"/>
      <c r="H24" s="1501"/>
      <c r="I24" s="1501"/>
      <c r="J24" s="1501"/>
      <c r="K24" s="1501"/>
      <c r="L24" s="1501"/>
      <c r="P24" s="705"/>
    </row>
    <row r="25" spans="1:12" ht="18" customHeight="1">
      <c r="A25" s="1500"/>
      <c r="B25" s="1500"/>
      <c r="C25" s="1500"/>
      <c r="D25" s="1500"/>
      <c r="E25" s="761"/>
      <c r="F25" s="1501"/>
      <c r="G25" s="1501"/>
      <c r="H25" s="1501"/>
      <c r="I25" s="1501"/>
      <c r="J25" s="1501"/>
      <c r="K25" s="1501"/>
      <c r="L25" s="1501"/>
    </row>
    <row r="26" spans="1:12" ht="18" customHeight="1">
      <c r="A26" s="762"/>
      <c r="B26" s="762"/>
      <c r="C26" s="761"/>
      <c r="D26" s="761"/>
      <c r="E26" s="761"/>
      <c r="F26" s="761"/>
      <c r="G26" s="761"/>
      <c r="H26" s="761"/>
      <c r="I26" s="761"/>
      <c r="J26" s="761"/>
      <c r="K26" s="761"/>
      <c r="L26" s="761"/>
    </row>
    <row r="27" spans="1:12" ht="18">
      <c r="A27" s="762"/>
      <c r="B27" s="1595"/>
      <c r="C27" s="1595"/>
      <c r="D27" s="761"/>
      <c r="E27" s="761"/>
      <c r="F27" s="761"/>
      <c r="G27" s="761"/>
      <c r="H27" s="1595"/>
      <c r="I27" s="1595"/>
      <c r="J27" s="1595"/>
      <c r="K27" s="761"/>
      <c r="L27" s="761"/>
    </row>
    <row r="28" spans="1:12" ht="13.5" customHeight="1">
      <c r="A28" s="762"/>
      <c r="B28" s="762"/>
      <c r="C28" s="761"/>
      <c r="D28" s="761"/>
      <c r="E28" s="761"/>
      <c r="F28" s="761"/>
      <c r="G28" s="761"/>
      <c r="H28" s="761"/>
      <c r="I28" s="761"/>
      <c r="J28" s="761"/>
      <c r="K28" s="761"/>
      <c r="L28" s="761"/>
    </row>
    <row r="29" spans="1:12" ht="13.5" customHeight="1" hidden="1">
      <c r="A29" s="762"/>
      <c r="B29" s="762"/>
      <c r="C29" s="761"/>
      <c r="D29" s="761"/>
      <c r="E29" s="761"/>
      <c r="F29" s="761"/>
      <c r="G29" s="761"/>
      <c r="H29" s="761"/>
      <c r="I29" s="761"/>
      <c r="J29" s="761"/>
      <c r="K29" s="761"/>
      <c r="L29" s="761"/>
    </row>
    <row r="30" spans="1:12" s="633" customFormat="1" ht="19.5" hidden="1">
      <c r="A30" s="763" t="s">
        <v>294</v>
      </c>
      <c r="B30" s="750"/>
      <c r="C30" s="751"/>
      <c r="D30" s="751"/>
      <c r="E30" s="751"/>
      <c r="F30" s="751"/>
      <c r="G30" s="751"/>
      <c r="H30" s="751"/>
      <c r="I30" s="751"/>
      <c r="J30" s="751"/>
      <c r="K30" s="751"/>
      <c r="L30" s="751"/>
    </row>
    <row r="31" spans="1:12" s="675" customFormat="1" ht="18.75" hidden="1">
      <c r="A31" s="757"/>
      <c r="B31" s="764" t="s">
        <v>295</v>
      </c>
      <c r="C31" s="764"/>
      <c r="D31" s="764"/>
      <c r="E31" s="756"/>
      <c r="F31" s="756"/>
      <c r="G31" s="756"/>
      <c r="H31" s="756"/>
      <c r="I31" s="756"/>
      <c r="J31" s="756"/>
      <c r="K31" s="756"/>
      <c r="L31" s="756"/>
    </row>
    <row r="32" spans="1:12" s="675" customFormat="1" ht="18.75" hidden="1">
      <c r="A32" s="757"/>
      <c r="B32" s="764" t="s">
        <v>296</v>
      </c>
      <c r="C32" s="764"/>
      <c r="D32" s="764"/>
      <c r="E32" s="764"/>
      <c r="F32" s="756"/>
      <c r="G32" s="756"/>
      <c r="H32" s="756"/>
      <c r="I32" s="756"/>
      <c r="J32" s="756"/>
      <c r="K32" s="756"/>
      <c r="L32" s="756"/>
    </row>
    <row r="33" spans="1:12" s="675" customFormat="1" ht="18.75" hidden="1">
      <c r="A33" s="757"/>
      <c r="B33" s="756" t="s">
        <v>297</v>
      </c>
      <c r="C33" s="756"/>
      <c r="D33" s="756"/>
      <c r="E33" s="756"/>
      <c r="F33" s="756"/>
      <c r="G33" s="756"/>
      <c r="H33" s="756"/>
      <c r="I33" s="756"/>
      <c r="J33" s="756"/>
      <c r="K33" s="756"/>
      <c r="L33" s="756"/>
    </row>
    <row r="34" spans="1:12" ht="18">
      <c r="A34" s="762"/>
      <c r="B34" s="762"/>
      <c r="C34" s="761"/>
      <c r="D34" s="761"/>
      <c r="E34" s="761"/>
      <c r="F34" s="761"/>
      <c r="G34" s="761"/>
      <c r="H34" s="761"/>
      <c r="I34" s="761"/>
      <c r="J34" s="761"/>
      <c r="K34" s="761"/>
      <c r="L34" s="761"/>
    </row>
    <row r="35" spans="1:12" ht="18.75">
      <c r="A35" s="1431" t="str">
        <f>'Thong tin'!B5</f>
        <v>Nguyễn Thị Thanh Tâm</v>
      </c>
      <c r="B35" s="1431"/>
      <c r="C35" s="1431"/>
      <c r="D35" s="1431"/>
      <c r="E35" s="759"/>
      <c r="F35" s="1431" t="str">
        <f>'Thong tin'!B6</f>
        <v>Phạm Xuân Túy</v>
      </c>
      <c r="G35" s="1431"/>
      <c r="H35" s="1431"/>
      <c r="I35" s="1431"/>
      <c r="J35" s="1431"/>
      <c r="K35" s="1431"/>
      <c r="L35" s="1431"/>
    </row>
    <row r="36" spans="1:12" ht="18">
      <c r="A36" s="706"/>
      <c r="B36" s="706"/>
      <c r="C36" s="704"/>
      <c r="D36" s="704"/>
      <c r="E36" s="704"/>
      <c r="F36" s="704"/>
      <c r="G36" s="704"/>
      <c r="H36" s="704"/>
      <c r="I36" s="704"/>
      <c r="J36" s="704"/>
      <c r="K36" s="704"/>
      <c r="L36" s="704"/>
    </row>
  </sheetData>
  <sheetProtection/>
  <mergeCells count="27">
    <mergeCell ref="A4:C4"/>
    <mergeCell ref="J8:L8"/>
    <mergeCell ref="J2:L2"/>
    <mergeCell ref="D3:I3"/>
    <mergeCell ref="D1:I2"/>
    <mergeCell ref="J1:L1"/>
    <mergeCell ref="A2:C2"/>
    <mergeCell ref="J3:L3"/>
    <mergeCell ref="A1:B1"/>
    <mergeCell ref="A10:B10"/>
    <mergeCell ref="A11:B11"/>
    <mergeCell ref="A23:D23"/>
    <mergeCell ref="F23:L23"/>
    <mergeCell ref="J4:L4"/>
    <mergeCell ref="J5:L5"/>
    <mergeCell ref="A8:B9"/>
    <mergeCell ref="C8:C9"/>
    <mergeCell ref="D8:G8"/>
    <mergeCell ref="H8:I8"/>
    <mergeCell ref="A35:D35"/>
    <mergeCell ref="F35:L35"/>
    <mergeCell ref="A24:D24"/>
    <mergeCell ref="F24:L24"/>
    <mergeCell ref="A25:D25"/>
    <mergeCell ref="F25:L25"/>
    <mergeCell ref="B27:C27"/>
    <mergeCell ref="H27:J27"/>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O29"/>
  <sheetViews>
    <sheetView view="pageBreakPreview" zoomScale="90" zoomScaleSheetLayoutView="90" zoomScalePageLayoutView="0" workbookViewId="0" topLeftCell="A5">
      <selection activeCell="G23" sqref="G23"/>
    </sheetView>
  </sheetViews>
  <sheetFormatPr defaultColWidth="9.00390625" defaultRowHeight="15.75"/>
  <cols>
    <col min="1" max="1" width="3.875" style="699" customWidth="1"/>
    <col min="2" max="2" width="20.875" style="699" customWidth="1"/>
    <col min="3" max="3" width="11.875" style="699" customWidth="1"/>
    <col min="4" max="7" width="8.875" style="699" customWidth="1"/>
    <col min="8" max="8" width="10.125" style="699" customWidth="1"/>
    <col min="9" max="10" width="10.625" style="699" customWidth="1"/>
    <col min="11" max="11" width="12.50390625" style="699" customWidth="1"/>
    <col min="12" max="12" width="8.875" style="699" customWidth="1"/>
    <col min="13" max="13" width="10.625" style="699" customWidth="1"/>
    <col min="14" max="16384" width="9.00390625" style="699" customWidth="1"/>
  </cols>
  <sheetData>
    <row r="1" spans="1:13" ht="24" customHeight="1">
      <c r="A1" s="1614" t="s">
        <v>298</v>
      </c>
      <c r="B1" s="1614"/>
      <c r="C1" s="1614"/>
      <c r="D1" s="1513" t="s">
        <v>674</v>
      </c>
      <c r="E1" s="1513"/>
      <c r="F1" s="1513"/>
      <c r="G1" s="1513"/>
      <c r="H1" s="1513"/>
      <c r="I1" s="1513"/>
      <c r="K1" s="765" t="s">
        <v>670</v>
      </c>
      <c r="L1" s="707"/>
      <c r="M1" s="707"/>
    </row>
    <row r="2" spans="1:13" ht="15.75" customHeight="1">
      <c r="A2" s="788" t="s">
        <v>344</v>
      </c>
      <c r="B2" s="789"/>
      <c r="C2" s="789"/>
      <c r="D2" s="1537" t="str">
        <f>'Thong tin'!B3</f>
        <v>10 tháng / năm 2017</v>
      </c>
      <c r="E2" s="1537"/>
      <c r="F2" s="1537"/>
      <c r="G2" s="1537"/>
      <c r="H2" s="1537"/>
      <c r="I2" s="1537"/>
      <c r="K2" s="1617" t="str">
        <f>'Thong tin'!B4</f>
        <v>CTHADS tỉnh Ninh Bình</v>
      </c>
      <c r="L2" s="1617"/>
      <c r="M2" s="1617"/>
    </row>
    <row r="3" spans="1:13" ht="18.75" customHeight="1">
      <c r="A3" s="790" t="s">
        <v>345</v>
      </c>
      <c r="B3" s="788"/>
      <c r="C3" s="788"/>
      <c r="D3" s="608"/>
      <c r="E3" s="608"/>
      <c r="F3" s="608"/>
      <c r="G3" s="608"/>
      <c r="H3" s="608"/>
      <c r="I3" s="608"/>
      <c r="K3" s="612" t="s">
        <v>468</v>
      </c>
      <c r="L3" s="612"/>
      <c r="M3" s="612"/>
    </row>
    <row r="4" spans="1:13" ht="15.75" customHeight="1">
      <c r="A4" s="1615" t="s">
        <v>682</v>
      </c>
      <c r="B4" s="1615"/>
      <c r="C4" s="1615"/>
      <c r="D4" s="1616"/>
      <c r="E4" s="1616"/>
      <c r="F4" s="1616"/>
      <c r="G4" s="1616"/>
      <c r="H4" s="1616"/>
      <c r="I4" s="1616"/>
      <c r="K4" s="707" t="s">
        <v>403</v>
      </c>
      <c r="L4" s="707"/>
      <c r="M4" s="707"/>
    </row>
    <row r="5" spans="1:13" ht="15.75">
      <c r="A5" s="1611"/>
      <c r="B5" s="1611"/>
      <c r="C5" s="607"/>
      <c r="I5" s="708"/>
      <c r="J5" s="1612" t="s">
        <v>439</v>
      </c>
      <c r="K5" s="1612"/>
      <c r="L5" s="1612"/>
      <c r="M5" s="1612"/>
    </row>
    <row r="6" spans="1:13" ht="18.75" customHeight="1">
      <c r="A6" s="1532" t="s">
        <v>72</v>
      </c>
      <c r="B6" s="1533"/>
      <c r="C6" s="1563" t="s">
        <v>299</v>
      </c>
      <c r="D6" s="1553" t="s">
        <v>300</v>
      </c>
      <c r="E6" s="1613"/>
      <c r="F6" s="1613"/>
      <c r="G6" s="1566"/>
      <c r="H6" s="1553" t="s">
        <v>301</v>
      </c>
      <c r="I6" s="1613"/>
      <c r="J6" s="1613"/>
      <c r="K6" s="1613"/>
      <c r="L6" s="1613"/>
      <c r="M6" s="1566"/>
    </row>
    <row r="7" spans="1:13" ht="15.75" customHeight="1">
      <c r="A7" s="1534"/>
      <c r="B7" s="1535"/>
      <c r="C7" s="1564"/>
      <c r="D7" s="1618" t="s">
        <v>7</v>
      </c>
      <c r="E7" s="1619"/>
      <c r="F7" s="1619"/>
      <c r="G7" s="1620"/>
      <c r="H7" s="1563" t="s">
        <v>37</v>
      </c>
      <c r="I7" s="1553" t="s">
        <v>7</v>
      </c>
      <c r="J7" s="1613"/>
      <c r="K7" s="1613"/>
      <c r="L7" s="1613"/>
      <c r="M7" s="1566"/>
    </row>
    <row r="8" spans="1:13" ht="14.25" customHeight="1">
      <c r="A8" s="1534"/>
      <c r="B8" s="1535"/>
      <c r="C8" s="1564"/>
      <c r="D8" s="1563" t="s">
        <v>302</v>
      </c>
      <c r="E8" s="1563" t="s">
        <v>681</v>
      </c>
      <c r="F8" s="1563" t="s">
        <v>304</v>
      </c>
      <c r="G8" s="1563" t="s">
        <v>303</v>
      </c>
      <c r="H8" s="1564"/>
      <c r="I8" s="1563" t="s">
        <v>305</v>
      </c>
      <c r="J8" s="1563" t="s">
        <v>306</v>
      </c>
      <c r="K8" s="1563" t="s">
        <v>307</v>
      </c>
      <c r="L8" s="1563" t="s">
        <v>308</v>
      </c>
      <c r="M8" s="1563" t="s">
        <v>309</v>
      </c>
    </row>
    <row r="9" spans="1:13" ht="77.25" customHeight="1">
      <c r="A9" s="1549"/>
      <c r="B9" s="1550"/>
      <c r="C9" s="1565"/>
      <c r="D9" s="1565"/>
      <c r="E9" s="1565"/>
      <c r="F9" s="1565"/>
      <c r="G9" s="1565"/>
      <c r="H9" s="1565"/>
      <c r="I9" s="1565"/>
      <c r="J9" s="1565"/>
      <c r="K9" s="1565"/>
      <c r="L9" s="1565"/>
      <c r="M9" s="1565"/>
    </row>
    <row r="10" spans="1:13" s="703" customFormat="1" ht="16.5" customHeight="1">
      <c r="A10" s="1607" t="s">
        <v>6</v>
      </c>
      <c r="B10" s="1608"/>
      <c r="C10" s="682">
        <v>1</v>
      </c>
      <c r="D10" s="682">
        <v>2</v>
      </c>
      <c r="E10" s="682">
        <v>3</v>
      </c>
      <c r="F10" s="682">
        <v>4</v>
      </c>
      <c r="G10" s="682"/>
      <c r="H10" s="682">
        <v>5</v>
      </c>
      <c r="I10" s="682">
        <v>6</v>
      </c>
      <c r="J10" s="682">
        <v>7</v>
      </c>
      <c r="K10" s="682">
        <v>8</v>
      </c>
      <c r="L10" s="682" t="s">
        <v>78</v>
      </c>
      <c r="M10" s="682" t="s">
        <v>101</v>
      </c>
    </row>
    <row r="11" spans="1:13" s="703" customFormat="1" ht="18" customHeight="1">
      <c r="A11" s="1609" t="s">
        <v>37</v>
      </c>
      <c r="B11" s="1610"/>
      <c r="C11" s="955">
        <f>C12+C13</f>
        <v>10</v>
      </c>
      <c r="D11" s="955">
        <f aca="true" t="shared" si="0" ref="D11:M11">D12+D13</f>
        <v>0</v>
      </c>
      <c r="E11" s="955">
        <f t="shared" si="0"/>
        <v>0</v>
      </c>
      <c r="F11" s="955">
        <f t="shared" si="0"/>
        <v>7</v>
      </c>
      <c r="G11" s="955">
        <f t="shared" si="0"/>
        <v>3</v>
      </c>
      <c r="H11" s="955">
        <f>I11+J11+K11+L11+M11</f>
        <v>10</v>
      </c>
      <c r="I11" s="955">
        <f t="shared" si="0"/>
        <v>2</v>
      </c>
      <c r="J11" s="955">
        <f t="shared" si="0"/>
        <v>0</v>
      </c>
      <c r="K11" s="955">
        <f t="shared" si="0"/>
        <v>0</v>
      </c>
      <c r="L11" s="955">
        <f t="shared" si="0"/>
        <v>0</v>
      </c>
      <c r="M11" s="955">
        <f t="shared" si="0"/>
        <v>8</v>
      </c>
    </row>
    <row r="12" spans="1:13" s="703" customFormat="1" ht="16.5" customHeight="1">
      <c r="A12" s="856" t="s">
        <v>0</v>
      </c>
      <c r="B12" s="851" t="s">
        <v>228</v>
      </c>
      <c r="C12" s="956">
        <f>D12+E12+F12+G12</f>
        <v>1</v>
      </c>
      <c r="D12" s="956"/>
      <c r="E12" s="956"/>
      <c r="F12" s="956"/>
      <c r="G12" s="956">
        <v>1</v>
      </c>
      <c r="H12" s="955">
        <f>I12+J12+K12+L12+M12</f>
        <v>1</v>
      </c>
      <c r="I12" s="956"/>
      <c r="J12" s="956"/>
      <c r="K12" s="957"/>
      <c r="L12" s="957"/>
      <c r="M12" s="957">
        <v>1</v>
      </c>
    </row>
    <row r="13" spans="1:13" s="703" customFormat="1" ht="16.5" customHeight="1">
      <c r="A13" s="865" t="s">
        <v>1</v>
      </c>
      <c r="B13" s="851" t="s">
        <v>19</v>
      </c>
      <c r="C13" s="958">
        <f>D13+E13+F13+G13</f>
        <v>9</v>
      </c>
      <c r="D13" s="958">
        <f>D14+D15+D16+D17+D18+D19+D20+D21</f>
        <v>0</v>
      </c>
      <c r="E13" s="958">
        <f>E14+E15+E16+E17+E18+E19+E20+E21</f>
        <v>0</v>
      </c>
      <c r="F13" s="958">
        <f>F14+F15+F16+F17+F18+F19+F20+F21</f>
        <v>7</v>
      </c>
      <c r="G13" s="958">
        <f>G14+G15+G16+G17+G18+G19+G20+G21</f>
        <v>2</v>
      </c>
      <c r="H13" s="958">
        <f>I13+J13+K13+L13+M13</f>
        <v>9</v>
      </c>
      <c r="I13" s="958">
        <f>I14+I15+I16+I17+I18+I19+I20+I21</f>
        <v>2</v>
      </c>
      <c r="J13" s="958">
        <f>J14+J15+J16+J17+J18+J19+J20+J21</f>
        <v>0</v>
      </c>
      <c r="K13" s="958">
        <f>K14+K15+K16+K17+K18+K19+K20+K21</f>
        <v>0</v>
      </c>
      <c r="L13" s="958">
        <f>L14+L15+L16+L17+L18+L19+L20+L21</f>
        <v>0</v>
      </c>
      <c r="M13" s="958">
        <f>M14+M15+M16+M17+M18+M19+M20+M21</f>
        <v>7</v>
      </c>
    </row>
    <row r="14" spans="1:13" s="703" customFormat="1" ht="15.75" customHeight="1">
      <c r="A14" s="856">
        <v>1</v>
      </c>
      <c r="B14" s="852" t="s">
        <v>696</v>
      </c>
      <c r="C14" s="958">
        <f aca="true" t="shared" si="1" ref="C14:C21">D14+E14+F14+G14</f>
        <v>2</v>
      </c>
      <c r="D14" s="959"/>
      <c r="E14" s="959"/>
      <c r="F14" s="959" t="s">
        <v>52</v>
      </c>
      <c r="G14" s="959" t="s">
        <v>52</v>
      </c>
      <c r="H14" s="958">
        <f aca="true" t="shared" si="2" ref="H14:H21">I14+J14+K14+L14+M14</f>
        <v>2</v>
      </c>
      <c r="I14" s="959" t="s">
        <v>52</v>
      </c>
      <c r="J14" s="959"/>
      <c r="K14" s="960"/>
      <c r="L14" s="960"/>
      <c r="M14" s="960" t="s">
        <v>52</v>
      </c>
    </row>
    <row r="15" spans="1:13" s="703" customFormat="1" ht="15.75" customHeight="1">
      <c r="A15" s="856">
        <v>2</v>
      </c>
      <c r="B15" s="852" t="s">
        <v>700</v>
      </c>
      <c r="C15" s="958">
        <f t="shared" si="1"/>
        <v>1</v>
      </c>
      <c r="D15" s="961"/>
      <c r="E15" s="961"/>
      <c r="F15" s="961" t="s">
        <v>52</v>
      </c>
      <c r="G15" s="961"/>
      <c r="H15" s="958">
        <f t="shared" si="2"/>
        <v>1</v>
      </c>
      <c r="I15" s="961"/>
      <c r="J15" s="961"/>
      <c r="K15" s="962"/>
      <c r="L15" s="962"/>
      <c r="M15" s="962" t="s">
        <v>52</v>
      </c>
    </row>
    <row r="16" spans="1:13" s="703" customFormat="1" ht="15.75" customHeight="1">
      <c r="A16" s="856">
        <v>3</v>
      </c>
      <c r="B16" s="866" t="s">
        <v>703</v>
      </c>
      <c r="C16" s="958">
        <f t="shared" si="1"/>
        <v>1</v>
      </c>
      <c r="D16" s="959"/>
      <c r="E16" s="959"/>
      <c r="F16" s="959" t="s">
        <v>52</v>
      </c>
      <c r="G16" s="959"/>
      <c r="H16" s="958">
        <f t="shared" si="2"/>
        <v>1</v>
      </c>
      <c r="I16" s="959"/>
      <c r="J16" s="959"/>
      <c r="K16" s="960"/>
      <c r="L16" s="960"/>
      <c r="M16" s="960" t="s">
        <v>52</v>
      </c>
    </row>
    <row r="17" spans="1:13" s="703" customFormat="1" ht="15.75" customHeight="1">
      <c r="A17" s="856">
        <v>4</v>
      </c>
      <c r="B17" s="852" t="s">
        <v>730</v>
      </c>
      <c r="C17" s="958">
        <f t="shared" si="1"/>
        <v>1</v>
      </c>
      <c r="D17" s="862"/>
      <c r="E17" s="862"/>
      <c r="F17" s="862">
        <v>1</v>
      </c>
      <c r="G17" s="862"/>
      <c r="H17" s="958">
        <f t="shared" si="2"/>
        <v>1</v>
      </c>
      <c r="I17" s="862"/>
      <c r="J17" s="862"/>
      <c r="K17" s="963"/>
      <c r="L17" s="963"/>
      <c r="M17" s="963">
        <v>1</v>
      </c>
    </row>
    <row r="18" spans="1:13" s="703" customFormat="1" ht="15.75" customHeight="1">
      <c r="A18" s="856">
        <v>5</v>
      </c>
      <c r="B18" s="852" t="s">
        <v>731</v>
      </c>
      <c r="C18" s="958">
        <f t="shared" si="1"/>
        <v>1</v>
      </c>
      <c r="D18" s="959" t="s">
        <v>739</v>
      </c>
      <c r="E18" s="959" t="s">
        <v>739</v>
      </c>
      <c r="F18" s="959" t="s">
        <v>739</v>
      </c>
      <c r="G18" s="959" t="s">
        <v>52</v>
      </c>
      <c r="H18" s="958">
        <f t="shared" si="2"/>
        <v>1</v>
      </c>
      <c r="I18" s="959" t="s">
        <v>739</v>
      </c>
      <c r="J18" s="959" t="s">
        <v>739</v>
      </c>
      <c r="K18" s="960" t="s">
        <v>739</v>
      </c>
      <c r="L18" s="960" t="s">
        <v>739</v>
      </c>
      <c r="M18" s="960" t="s">
        <v>52</v>
      </c>
    </row>
    <row r="19" spans="1:13" s="703" customFormat="1" ht="15.75" customHeight="1">
      <c r="A19" s="856">
        <v>6</v>
      </c>
      <c r="B19" s="852" t="s">
        <v>713</v>
      </c>
      <c r="C19" s="958">
        <f t="shared" si="1"/>
        <v>1</v>
      </c>
      <c r="D19" s="862"/>
      <c r="E19" s="862"/>
      <c r="F19" s="862">
        <v>1</v>
      </c>
      <c r="G19" s="862"/>
      <c r="H19" s="958">
        <f t="shared" si="2"/>
        <v>1</v>
      </c>
      <c r="I19" s="862"/>
      <c r="J19" s="862"/>
      <c r="K19" s="963"/>
      <c r="L19" s="963"/>
      <c r="M19" s="963">
        <v>1</v>
      </c>
    </row>
    <row r="20" spans="1:13" s="703" customFormat="1" ht="15.75" customHeight="1">
      <c r="A20" s="856">
        <v>7</v>
      </c>
      <c r="B20" s="852" t="s">
        <v>718</v>
      </c>
      <c r="C20" s="958">
        <f t="shared" si="1"/>
        <v>1</v>
      </c>
      <c r="D20" s="959"/>
      <c r="E20" s="959"/>
      <c r="F20" s="959" t="s">
        <v>52</v>
      </c>
      <c r="G20" s="959"/>
      <c r="H20" s="958">
        <f t="shared" si="2"/>
        <v>1</v>
      </c>
      <c r="I20" s="959" t="s">
        <v>52</v>
      </c>
      <c r="J20" s="862"/>
      <c r="K20" s="963"/>
      <c r="L20" s="963"/>
      <c r="M20" s="963">
        <v>0</v>
      </c>
    </row>
    <row r="21" spans="1:15" s="703" customFormat="1" ht="15.75" customHeight="1">
      <c r="A21" s="856">
        <v>8</v>
      </c>
      <c r="B21" s="852" t="s">
        <v>725</v>
      </c>
      <c r="C21" s="958">
        <f t="shared" si="1"/>
        <v>1</v>
      </c>
      <c r="D21" s="862"/>
      <c r="E21" s="862"/>
      <c r="F21" s="862">
        <v>1</v>
      </c>
      <c r="G21" s="862"/>
      <c r="H21" s="958">
        <f t="shared" si="2"/>
        <v>1</v>
      </c>
      <c r="I21" s="862"/>
      <c r="J21" s="862"/>
      <c r="K21" s="963"/>
      <c r="L21" s="963"/>
      <c r="M21" s="963">
        <v>1</v>
      </c>
      <c r="O21" s="953"/>
    </row>
    <row r="22" spans="1:15" ht="25.5" customHeight="1">
      <c r="A22" s="1545"/>
      <c r="B22" s="1545"/>
      <c r="C22" s="1545"/>
      <c r="D22" s="1545"/>
      <c r="E22" s="1545"/>
      <c r="F22" s="704"/>
      <c r="G22" s="704"/>
      <c r="H22" s="630"/>
      <c r="I22" s="1508" t="str">
        <f>'Thong tin'!B8</f>
        <v>Ninh Bình, ngày 02 tháng 8 năm 2017</v>
      </c>
      <c r="J22" s="1508"/>
      <c r="K22" s="1508"/>
      <c r="L22" s="1508"/>
      <c r="M22" s="1508"/>
      <c r="O22" s="954"/>
    </row>
    <row r="23" spans="1:13" ht="18.75" customHeight="1">
      <c r="A23" s="1548" t="s">
        <v>4</v>
      </c>
      <c r="B23" s="1548"/>
      <c r="C23" s="1548"/>
      <c r="D23" s="1548"/>
      <c r="E23" s="1548"/>
      <c r="F23" s="704"/>
      <c r="G23" s="704"/>
      <c r="H23" s="632"/>
      <c r="I23" s="1501" t="str">
        <f>'Thong tin'!B7</f>
        <v>CỤC TRƯỞNG</v>
      </c>
      <c r="J23" s="1501"/>
      <c r="K23" s="1501"/>
      <c r="L23" s="1501"/>
      <c r="M23" s="1501"/>
    </row>
    <row r="24" spans="1:13" ht="18.75">
      <c r="A24" s="1521"/>
      <c r="B24" s="1521"/>
      <c r="C24" s="1521"/>
      <c r="D24" s="1521"/>
      <c r="E24" s="1521"/>
      <c r="F24" s="709"/>
      <c r="G24" s="709"/>
      <c r="H24" s="704"/>
      <c r="I24" s="1522"/>
      <c r="J24" s="1522"/>
      <c r="K24" s="1522"/>
      <c r="L24" s="1522"/>
      <c r="M24" s="1522"/>
    </row>
    <row r="25" spans="1:13" ht="31.5" customHeight="1">
      <c r="A25" s="634"/>
      <c r="B25" s="634"/>
      <c r="C25" s="634"/>
      <c r="D25" s="634"/>
      <c r="E25" s="634"/>
      <c r="F25" s="709"/>
      <c r="G25" s="709"/>
      <c r="H25" s="704"/>
      <c r="I25" s="636"/>
      <c r="J25" s="636"/>
      <c r="K25" s="636"/>
      <c r="L25" s="636"/>
      <c r="M25" s="636"/>
    </row>
    <row r="26" spans="1:13" ht="18.75">
      <c r="A26" s="634"/>
      <c r="B26" s="634"/>
      <c r="C26" s="634"/>
      <c r="D26" s="634"/>
      <c r="E26" s="634"/>
      <c r="F26" s="709"/>
      <c r="G26" s="709"/>
      <c r="H26" s="704"/>
      <c r="I26" s="636"/>
      <c r="J26" s="636"/>
      <c r="K26" s="636"/>
      <c r="L26" s="636"/>
      <c r="M26" s="636"/>
    </row>
    <row r="27" spans="1:13" ht="18">
      <c r="A27" s="704"/>
      <c r="B27" s="704"/>
      <c r="C27" s="704"/>
      <c r="D27" s="704"/>
      <c r="E27" s="704"/>
      <c r="F27" s="704"/>
      <c r="G27" s="704"/>
      <c r="H27" s="704"/>
      <c r="I27" s="704"/>
      <c r="J27" s="704"/>
      <c r="K27" s="704"/>
      <c r="L27" s="704"/>
      <c r="M27" s="704"/>
    </row>
    <row r="28" spans="1:13" ht="18.75">
      <c r="A28" s="1484" t="str">
        <f>'Thong tin'!B5</f>
        <v>Nguyễn Thị Thanh Tâm</v>
      </c>
      <c r="B28" s="1484"/>
      <c r="C28" s="1484"/>
      <c r="D28" s="1484"/>
      <c r="E28" s="1484"/>
      <c r="F28" s="704"/>
      <c r="G28" s="704"/>
      <c r="H28" s="710"/>
      <c r="I28" s="1431" t="str">
        <f>'Thong tin'!B6</f>
        <v>Phạm Xuân Túy</v>
      </c>
      <c r="J28" s="1431"/>
      <c r="K28" s="1431"/>
      <c r="L28" s="1431"/>
      <c r="M28" s="1431"/>
    </row>
    <row r="29" spans="1:13" ht="12.75" customHeight="1">
      <c r="A29" s="704"/>
      <c r="B29" s="704"/>
      <c r="C29" s="704"/>
      <c r="D29" s="704"/>
      <c r="E29" s="704"/>
      <c r="F29" s="704"/>
      <c r="G29" s="704"/>
      <c r="H29" s="704"/>
      <c r="I29" s="710"/>
      <c r="J29" s="710"/>
      <c r="K29" s="710"/>
      <c r="L29" s="710"/>
      <c r="M29" s="710"/>
    </row>
  </sheetData>
  <sheetProtection/>
  <mergeCells count="34">
    <mergeCell ref="A1:C1"/>
    <mergeCell ref="A4:C4"/>
    <mergeCell ref="D4:I4"/>
    <mergeCell ref="D1:I1"/>
    <mergeCell ref="D6:G6"/>
    <mergeCell ref="A6:B9"/>
    <mergeCell ref="C6:C9"/>
    <mergeCell ref="H6:M6"/>
    <mergeCell ref="K2:M2"/>
    <mergeCell ref="D7:G7"/>
    <mergeCell ref="H7:H9"/>
    <mergeCell ref="M8:M9"/>
    <mergeCell ref="F8:F9"/>
    <mergeCell ref="I8:I9"/>
    <mergeCell ref="J8:J9"/>
    <mergeCell ref="E8:E9"/>
    <mergeCell ref="I7:M7"/>
    <mergeCell ref="G8:G9"/>
    <mergeCell ref="D8:D9"/>
    <mergeCell ref="A10:B10"/>
    <mergeCell ref="A11:B11"/>
    <mergeCell ref="I24:M24"/>
    <mergeCell ref="D2:I2"/>
    <mergeCell ref="K8:K9"/>
    <mergeCell ref="L8:L9"/>
    <mergeCell ref="A5:B5"/>
    <mergeCell ref="J5:M5"/>
    <mergeCell ref="A22:E22"/>
    <mergeCell ref="A28:E28"/>
    <mergeCell ref="I28:M28"/>
    <mergeCell ref="A23:E23"/>
    <mergeCell ref="I23:M23"/>
    <mergeCell ref="A24:E24"/>
    <mergeCell ref="I22:M22"/>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2"/>
  <sheetViews>
    <sheetView view="pageBreakPreview" zoomScaleSheetLayoutView="100" zoomScalePageLayoutView="0" workbookViewId="0" topLeftCell="A1">
      <selection activeCell="M27" sqref="M27"/>
    </sheetView>
  </sheetViews>
  <sheetFormatPr defaultColWidth="9.00390625" defaultRowHeight="15.75"/>
  <cols>
    <col min="1" max="1" width="2.50390625" style="611" customWidth="1"/>
    <col min="2" max="2" width="21.50390625" style="611" customWidth="1"/>
    <col min="3" max="3" width="6.125" style="611" customWidth="1"/>
    <col min="4" max="4" width="9.125" style="611" customWidth="1"/>
    <col min="5" max="5" width="4.75390625" style="611" customWidth="1"/>
    <col min="6" max="6" width="6.375" style="611" customWidth="1"/>
    <col min="7" max="7" width="4.50390625" style="611" customWidth="1"/>
    <col min="8" max="8" width="7.25390625" style="611" customWidth="1"/>
    <col min="9" max="9" width="4.375" style="611" customWidth="1"/>
    <col min="10" max="10" width="7.50390625" style="611" customWidth="1"/>
    <col min="11" max="11" width="4.25390625" style="611" customWidth="1"/>
    <col min="12" max="12" width="6.50390625" style="611" customWidth="1"/>
    <col min="13" max="13" width="5.375" style="611" customWidth="1"/>
    <col min="14" max="14" width="7.50390625" style="611" customWidth="1"/>
    <col min="15" max="15" width="4.375" style="611" customWidth="1"/>
    <col min="16" max="16" width="7.625" style="611" customWidth="1"/>
    <col min="17" max="17" width="5.75390625" style="611" customWidth="1"/>
    <col min="18" max="18" width="6.75390625" style="611" customWidth="1"/>
    <col min="19" max="19" width="4.00390625" style="611" customWidth="1"/>
    <col min="20" max="20" width="6.125" style="611" customWidth="1"/>
    <col min="21" max="16384" width="9.00390625" style="611" customWidth="1"/>
  </cols>
  <sheetData>
    <row r="1" spans="1:20" ht="18" customHeight="1">
      <c r="A1" s="1623" t="s">
        <v>313</v>
      </c>
      <c r="B1" s="1623"/>
      <c r="C1" s="1623"/>
      <c r="D1" s="1623"/>
      <c r="E1" s="1513" t="s">
        <v>675</v>
      </c>
      <c r="F1" s="1513"/>
      <c r="G1" s="1513"/>
      <c r="H1" s="1513"/>
      <c r="I1" s="1513"/>
      <c r="J1" s="1513"/>
      <c r="K1" s="1513"/>
      <c r="L1" s="1513"/>
      <c r="M1" s="1513"/>
      <c r="N1" s="1513"/>
      <c r="O1" s="1513"/>
      <c r="P1" s="612" t="s">
        <v>400</v>
      </c>
      <c r="Q1" s="707"/>
      <c r="R1" s="707"/>
      <c r="S1" s="707"/>
      <c r="T1" s="707"/>
    </row>
    <row r="2" spans="1:20" ht="20.25" customHeight="1">
      <c r="A2" s="788" t="s">
        <v>344</v>
      </c>
      <c r="B2" s="788" t="s">
        <v>344</v>
      </c>
      <c r="C2" s="788"/>
      <c r="D2" s="788"/>
      <c r="E2" s="1513"/>
      <c r="F2" s="1513"/>
      <c r="G2" s="1513"/>
      <c r="H2" s="1513"/>
      <c r="I2" s="1513"/>
      <c r="J2" s="1513"/>
      <c r="K2" s="1513"/>
      <c r="L2" s="1513"/>
      <c r="M2" s="1513"/>
      <c r="N2" s="1513"/>
      <c r="O2" s="1513"/>
      <c r="P2" s="766" t="str">
        <f>'Thong tin'!B4</f>
        <v>CTHADS tỉnh Ninh Bình</v>
      </c>
      <c r="Q2" s="707"/>
      <c r="R2" s="707"/>
      <c r="S2" s="707"/>
      <c r="T2" s="707"/>
    </row>
    <row r="3" spans="1:20" ht="15" customHeight="1">
      <c r="A3" s="788" t="s">
        <v>345</v>
      </c>
      <c r="B3" s="788" t="s">
        <v>345</v>
      </c>
      <c r="C3" s="788"/>
      <c r="D3" s="788"/>
      <c r="E3" s="1513"/>
      <c r="F3" s="1513"/>
      <c r="G3" s="1513"/>
      <c r="H3" s="1513"/>
      <c r="I3" s="1513"/>
      <c r="J3" s="1513"/>
      <c r="K3" s="1513"/>
      <c r="L3" s="1513"/>
      <c r="M3" s="1513"/>
      <c r="N3" s="1513"/>
      <c r="O3" s="1513"/>
      <c r="P3" s="612" t="s">
        <v>468</v>
      </c>
      <c r="Q3" s="612"/>
      <c r="R3" s="612"/>
      <c r="S3" s="711"/>
      <c r="T3" s="711"/>
    </row>
    <row r="4" spans="1:20" ht="15.75" customHeight="1">
      <c r="A4" s="791" t="s">
        <v>683</v>
      </c>
      <c r="B4" s="791" t="s">
        <v>683</v>
      </c>
      <c r="C4" s="791"/>
      <c r="D4" s="791"/>
      <c r="E4" s="1630" t="str">
        <f>'Thong tin'!B3</f>
        <v>10 tháng / năm 2017</v>
      </c>
      <c r="F4" s="1630"/>
      <c r="G4" s="1630"/>
      <c r="H4" s="1630"/>
      <c r="I4" s="1630"/>
      <c r="J4" s="1630"/>
      <c r="K4" s="1630"/>
      <c r="L4" s="1630"/>
      <c r="M4" s="1630"/>
      <c r="N4" s="1630"/>
      <c r="O4" s="1630"/>
      <c r="P4" s="707" t="s">
        <v>412</v>
      </c>
      <c r="Q4" s="612"/>
      <c r="R4" s="612"/>
      <c r="S4" s="711"/>
      <c r="T4" s="711"/>
    </row>
    <row r="5" spans="1:18" ht="24" customHeight="1">
      <c r="A5" s="712"/>
      <c r="B5" s="712"/>
      <c r="C5" s="712"/>
      <c r="F5" s="1624"/>
      <c r="G5" s="1624"/>
      <c r="H5" s="1624"/>
      <c r="I5" s="1624"/>
      <c r="J5" s="1624"/>
      <c r="K5" s="1624"/>
      <c r="L5" s="1624"/>
      <c r="M5" s="1624"/>
      <c r="N5" s="1624"/>
      <c r="O5" s="1624"/>
      <c r="P5" s="673" t="s">
        <v>444</v>
      </c>
      <c r="Q5" s="713"/>
      <c r="R5" s="713"/>
    </row>
    <row r="6" spans="1:20" s="714" customFormat="1" ht="18" customHeight="1">
      <c r="A6" s="1618" t="s">
        <v>72</v>
      </c>
      <c r="B6" s="1620"/>
      <c r="C6" s="1553" t="s">
        <v>38</v>
      </c>
      <c r="D6" s="1566"/>
      <c r="E6" s="1553" t="s">
        <v>7</v>
      </c>
      <c r="F6" s="1613"/>
      <c r="G6" s="1613"/>
      <c r="H6" s="1613"/>
      <c r="I6" s="1613"/>
      <c r="J6" s="1613"/>
      <c r="K6" s="1613"/>
      <c r="L6" s="1613"/>
      <c r="M6" s="1613"/>
      <c r="N6" s="1613"/>
      <c r="O6" s="1613"/>
      <c r="P6" s="1613"/>
      <c r="Q6" s="1613"/>
      <c r="R6" s="1613"/>
      <c r="S6" s="1613"/>
      <c r="T6" s="1566"/>
    </row>
    <row r="7" spans="1:20" s="714" customFormat="1" ht="22.5" customHeight="1">
      <c r="A7" s="1628"/>
      <c r="B7" s="1629"/>
      <c r="C7" s="1563" t="s">
        <v>445</v>
      </c>
      <c r="D7" s="1563" t="s">
        <v>446</v>
      </c>
      <c r="E7" s="1553" t="s">
        <v>314</v>
      </c>
      <c r="F7" s="1631"/>
      <c r="G7" s="1631"/>
      <c r="H7" s="1631"/>
      <c r="I7" s="1631"/>
      <c r="J7" s="1631"/>
      <c r="K7" s="1631"/>
      <c r="L7" s="1632"/>
      <c r="M7" s="1553" t="s">
        <v>447</v>
      </c>
      <c r="N7" s="1613"/>
      <c r="O7" s="1613"/>
      <c r="P7" s="1613"/>
      <c r="Q7" s="1613"/>
      <c r="R7" s="1613"/>
      <c r="S7" s="1613"/>
      <c r="T7" s="1566"/>
    </row>
    <row r="8" spans="1:20" s="714" customFormat="1" ht="42.75" customHeight="1">
      <c r="A8" s="1628"/>
      <c r="B8" s="1629"/>
      <c r="C8" s="1564"/>
      <c r="D8" s="1564"/>
      <c r="E8" s="1547" t="s">
        <v>448</v>
      </c>
      <c r="F8" s="1547"/>
      <c r="G8" s="1553" t="s">
        <v>449</v>
      </c>
      <c r="H8" s="1613"/>
      <c r="I8" s="1613"/>
      <c r="J8" s="1613"/>
      <c r="K8" s="1613"/>
      <c r="L8" s="1566"/>
      <c r="M8" s="1547" t="s">
        <v>450</v>
      </c>
      <c r="N8" s="1547"/>
      <c r="O8" s="1553" t="s">
        <v>449</v>
      </c>
      <c r="P8" s="1613"/>
      <c r="Q8" s="1613"/>
      <c r="R8" s="1613"/>
      <c r="S8" s="1613"/>
      <c r="T8" s="1566"/>
    </row>
    <row r="9" spans="1:20" s="714" customFormat="1" ht="35.25" customHeight="1">
      <c r="A9" s="1628"/>
      <c r="B9" s="1629"/>
      <c r="C9" s="1564"/>
      <c r="D9" s="1564"/>
      <c r="E9" s="1563" t="s">
        <v>315</v>
      </c>
      <c r="F9" s="1563" t="s">
        <v>316</v>
      </c>
      <c r="G9" s="1621" t="s">
        <v>317</v>
      </c>
      <c r="H9" s="1622"/>
      <c r="I9" s="1621" t="s">
        <v>318</v>
      </c>
      <c r="J9" s="1622"/>
      <c r="K9" s="1621" t="s">
        <v>319</v>
      </c>
      <c r="L9" s="1622"/>
      <c r="M9" s="1563" t="s">
        <v>320</v>
      </c>
      <c r="N9" s="1563" t="s">
        <v>316</v>
      </c>
      <c r="O9" s="1621" t="s">
        <v>317</v>
      </c>
      <c r="P9" s="1622"/>
      <c r="Q9" s="1621" t="s">
        <v>321</v>
      </c>
      <c r="R9" s="1622"/>
      <c r="S9" s="1621" t="s">
        <v>322</v>
      </c>
      <c r="T9" s="1622"/>
    </row>
    <row r="10" spans="1:20" s="714" customFormat="1" ht="25.5" customHeight="1">
      <c r="A10" s="1621"/>
      <c r="B10" s="1622"/>
      <c r="C10" s="1565"/>
      <c r="D10" s="1565"/>
      <c r="E10" s="1565"/>
      <c r="F10" s="1565"/>
      <c r="G10" s="678" t="s">
        <v>320</v>
      </c>
      <c r="H10" s="678" t="s">
        <v>316</v>
      </c>
      <c r="I10" s="681" t="s">
        <v>320</v>
      </c>
      <c r="J10" s="678" t="s">
        <v>316</v>
      </c>
      <c r="K10" s="681" t="s">
        <v>320</v>
      </c>
      <c r="L10" s="678" t="s">
        <v>316</v>
      </c>
      <c r="M10" s="1565"/>
      <c r="N10" s="1565"/>
      <c r="O10" s="678" t="s">
        <v>320</v>
      </c>
      <c r="P10" s="678" t="s">
        <v>316</v>
      </c>
      <c r="Q10" s="681" t="s">
        <v>320</v>
      </c>
      <c r="R10" s="678" t="s">
        <v>316</v>
      </c>
      <c r="S10" s="681" t="s">
        <v>320</v>
      </c>
      <c r="T10" s="678" t="s">
        <v>316</v>
      </c>
    </row>
    <row r="11" spans="1:20" s="683" customFormat="1" ht="12.75">
      <c r="A11" s="1625" t="s">
        <v>6</v>
      </c>
      <c r="B11" s="1626"/>
      <c r="C11" s="715">
        <v>1</v>
      </c>
      <c r="D11" s="682">
        <v>2</v>
      </c>
      <c r="E11" s="715">
        <v>3</v>
      </c>
      <c r="F11" s="682">
        <v>4</v>
      </c>
      <c r="G11" s="715">
        <v>5</v>
      </c>
      <c r="H11" s="682">
        <v>6</v>
      </c>
      <c r="I11" s="715">
        <v>7</v>
      </c>
      <c r="J11" s="682">
        <v>8</v>
      </c>
      <c r="K11" s="715">
        <v>9</v>
      </c>
      <c r="L11" s="682">
        <v>10</v>
      </c>
      <c r="M11" s="715">
        <v>11</v>
      </c>
      <c r="N11" s="682">
        <v>12</v>
      </c>
      <c r="O11" s="715">
        <v>13</v>
      </c>
      <c r="P11" s="682">
        <v>14</v>
      </c>
      <c r="Q11" s="715">
        <v>15</v>
      </c>
      <c r="R11" s="682">
        <v>16</v>
      </c>
      <c r="S11" s="715">
        <v>17</v>
      </c>
      <c r="T11" s="682">
        <v>18</v>
      </c>
    </row>
    <row r="12" spans="1:20" s="627" customFormat="1" ht="15.75" customHeight="1">
      <c r="A12" s="1551" t="s">
        <v>37</v>
      </c>
      <c r="B12" s="1627"/>
      <c r="C12" s="871"/>
      <c r="D12" s="871"/>
      <c r="E12" s="871"/>
      <c r="F12" s="871"/>
      <c r="G12" s="871"/>
      <c r="H12" s="871"/>
      <c r="I12" s="871"/>
      <c r="J12" s="871"/>
      <c r="K12" s="871"/>
      <c r="L12" s="871"/>
      <c r="M12" s="871"/>
      <c r="N12" s="871"/>
      <c r="O12" s="871"/>
      <c r="P12" s="871"/>
      <c r="Q12" s="871"/>
      <c r="R12" s="871"/>
      <c r="S12" s="871"/>
      <c r="T12" s="871"/>
    </row>
    <row r="13" spans="1:20" s="627" customFormat="1" ht="15.75" customHeight="1">
      <c r="A13" s="850" t="s">
        <v>0</v>
      </c>
      <c r="B13" s="851" t="s">
        <v>228</v>
      </c>
      <c r="C13" s="867"/>
      <c r="D13" s="867"/>
      <c r="E13" s="867"/>
      <c r="F13" s="867"/>
      <c r="G13" s="867"/>
      <c r="H13" s="867"/>
      <c r="I13" s="867"/>
      <c r="J13" s="867"/>
      <c r="K13" s="867"/>
      <c r="L13" s="867"/>
      <c r="M13" s="867"/>
      <c r="N13" s="867"/>
      <c r="O13" s="867"/>
      <c r="P13" s="867"/>
      <c r="Q13" s="867"/>
      <c r="R13" s="867"/>
      <c r="S13" s="867"/>
      <c r="T13" s="867"/>
    </row>
    <row r="14" spans="1:20" s="627" customFormat="1" ht="15.75" customHeight="1">
      <c r="A14" s="855" t="s">
        <v>1</v>
      </c>
      <c r="B14" s="851" t="s">
        <v>19</v>
      </c>
      <c r="C14" s="869"/>
      <c r="D14" s="869"/>
      <c r="E14" s="869"/>
      <c r="F14" s="869"/>
      <c r="G14" s="869"/>
      <c r="H14" s="869"/>
      <c r="I14" s="869"/>
      <c r="J14" s="869"/>
      <c r="K14" s="869"/>
      <c r="L14" s="869"/>
      <c r="M14" s="869"/>
      <c r="N14" s="869"/>
      <c r="O14" s="869"/>
      <c r="P14" s="869"/>
      <c r="Q14" s="869"/>
      <c r="R14" s="869"/>
      <c r="S14" s="869"/>
      <c r="T14" s="869"/>
    </row>
    <row r="15" spans="1:20" s="627" customFormat="1" ht="15.75" customHeight="1">
      <c r="A15" s="856">
        <v>1</v>
      </c>
      <c r="B15" s="852" t="s">
        <v>696</v>
      </c>
      <c r="C15" s="868"/>
      <c r="D15" s="870"/>
      <c r="E15" s="870"/>
      <c r="F15" s="870"/>
      <c r="G15" s="870"/>
      <c r="H15" s="870"/>
      <c r="I15" s="870"/>
      <c r="J15" s="870"/>
      <c r="K15" s="870"/>
      <c r="L15" s="870"/>
      <c r="M15" s="870"/>
      <c r="N15" s="870"/>
      <c r="O15" s="870"/>
      <c r="P15" s="870"/>
      <c r="Q15" s="870"/>
      <c r="R15" s="870"/>
      <c r="S15" s="870"/>
      <c r="T15" s="870"/>
    </row>
    <row r="16" spans="1:20" s="627" customFormat="1" ht="15.75" customHeight="1">
      <c r="A16" s="856">
        <v>2</v>
      </c>
      <c r="B16" s="852" t="s">
        <v>700</v>
      </c>
      <c r="C16" s="868"/>
      <c r="D16" s="870"/>
      <c r="E16" s="870"/>
      <c r="F16" s="870"/>
      <c r="G16" s="870"/>
      <c r="H16" s="870"/>
      <c r="I16" s="870"/>
      <c r="J16" s="870"/>
      <c r="K16" s="870"/>
      <c r="L16" s="870"/>
      <c r="M16" s="870"/>
      <c r="N16" s="870"/>
      <c r="O16" s="870"/>
      <c r="P16" s="870"/>
      <c r="Q16" s="870"/>
      <c r="R16" s="870"/>
      <c r="S16" s="870"/>
      <c r="T16" s="870"/>
    </row>
    <row r="17" spans="1:20" s="627" customFormat="1" ht="15.75" customHeight="1">
      <c r="A17" s="856">
        <v>3</v>
      </c>
      <c r="B17" s="852" t="s">
        <v>703</v>
      </c>
      <c r="C17" s="868"/>
      <c r="D17" s="870"/>
      <c r="E17" s="870"/>
      <c r="F17" s="870"/>
      <c r="G17" s="870"/>
      <c r="H17" s="870"/>
      <c r="I17" s="870"/>
      <c r="J17" s="870"/>
      <c r="K17" s="870"/>
      <c r="L17" s="870"/>
      <c r="M17" s="870"/>
      <c r="N17" s="870"/>
      <c r="O17" s="870"/>
      <c r="P17" s="870"/>
      <c r="Q17" s="870"/>
      <c r="R17" s="870"/>
      <c r="S17" s="870"/>
      <c r="T17" s="870"/>
    </row>
    <row r="18" spans="1:20" s="627" customFormat="1" ht="15.75" customHeight="1">
      <c r="A18" s="856">
        <v>4</v>
      </c>
      <c r="B18" s="852" t="s">
        <v>730</v>
      </c>
      <c r="C18" s="868"/>
      <c r="D18" s="870"/>
      <c r="E18" s="870"/>
      <c r="F18" s="870"/>
      <c r="G18" s="870"/>
      <c r="H18" s="870"/>
      <c r="I18" s="870"/>
      <c r="J18" s="870"/>
      <c r="K18" s="870"/>
      <c r="L18" s="870"/>
      <c r="M18" s="870"/>
      <c r="N18" s="870"/>
      <c r="O18" s="870"/>
      <c r="P18" s="870"/>
      <c r="Q18" s="870"/>
      <c r="R18" s="870"/>
      <c r="S18" s="870"/>
      <c r="T18" s="870"/>
    </row>
    <row r="19" spans="1:20" s="627" customFormat="1" ht="15.75" customHeight="1">
      <c r="A19" s="856">
        <v>5</v>
      </c>
      <c r="B19" s="852" t="s">
        <v>731</v>
      </c>
      <c r="C19" s="868"/>
      <c r="D19" s="870"/>
      <c r="E19" s="870"/>
      <c r="F19" s="870"/>
      <c r="G19" s="870"/>
      <c r="H19" s="870"/>
      <c r="I19" s="870"/>
      <c r="J19" s="870"/>
      <c r="K19" s="870"/>
      <c r="L19" s="870"/>
      <c r="M19" s="870"/>
      <c r="N19" s="870"/>
      <c r="O19" s="870"/>
      <c r="P19" s="870"/>
      <c r="Q19" s="870"/>
      <c r="R19" s="870"/>
      <c r="S19" s="870"/>
      <c r="T19" s="870"/>
    </row>
    <row r="20" spans="1:20" s="627" customFormat="1" ht="15.75" customHeight="1">
      <c r="A20" s="856">
        <v>6</v>
      </c>
      <c r="B20" s="852" t="s">
        <v>713</v>
      </c>
      <c r="C20" s="868"/>
      <c r="D20" s="870"/>
      <c r="E20" s="870"/>
      <c r="F20" s="870"/>
      <c r="G20" s="870"/>
      <c r="H20" s="870"/>
      <c r="I20" s="870"/>
      <c r="J20" s="870"/>
      <c r="K20" s="870"/>
      <c r="L20" s="870"/>
      <c r="M20" s="870"/>
      <c r="N20" s="870"/>
      <c r="O20" s="870"/>
      <c r="P20" s="870"/>
      <c r="Q20" s="870"/>
      <c r="R20" s="870"/>
      <c r="S20" s="870"/>
      <c r="T20" s="870"/>
    </row>
    <row r="21" spans="1:20" s="627" customFormat="1" ht="17.25" customHeight="1">
      <c r="A21" s="856">
        <v>7</v>
      </c>
      <c r="B21" s="852" t="s">
        <v>718</v>
      </c>
      <c r="C21" s="868"/>
      <c r="D21" s="870"/>
      <c r="E21" s="870"/>
      <c r="F21" s="870"/>
      <c r="G21" s="870"/>
      <c r="H21" s="870"/>
      <c r="I21" s="870"/>
      <c r="J21" s="870"/>
      <c r="K21" s="870"/>
      <c r="L21" s="870"/>
      <c r="M21" s="870"/>
      <c r="N21" s="870"/>
      <c r="O21" s="870"/>
      <c r="P21" s="870"/>
      <c r="Q21" s="870"/>
      <c r="R21" s="870"/>
      <c r="S21" s="870"/>
      <c r="T21" s="870"/>
    </row>
    <row r="22" spans="1:20" ht="17.25" customHeight="1">
      <c r="A22" s="856">
        <v>8</v>
      </c>
      <c r="B22" s="852" t="s">
        <v>725</v>
      </c>
      <c r="C22" s="868"/>
      <c r="D22" s="870"/>
      <c r="E22" s="870"/>
      <c r="F22" s="870"/>
      <c r="G22" s="870"/>
      <c r="H22" s="870"/>
      <c r="I22" s="870"/>
      <c r="J22" s="870"/>
      <c r="K22" s="870"/>
      <c r="L22" s="870"/>
      <c r="M22" s="870"/>
      <c r="N22" s="870"/>
      <c r="O22" s="870"/>
      <c r="P22" s="870"/>
      <c r="Q22" s="870"/>
      <c r="R22" s="870"/>
      <c r="S22" s="870"/>
      <c r="T22" s="870"/>
    </row>
    <row r="23" spans="1:20" ht="17.25" customHeight="1">
      <c r="A23" s="629"/>
      <c r="B23" s="1507"/>
      <c r="C23" s="1507"/>
      <c r="D23" s="1507"/>
      <c r="E23" s="1507"/>
      <c r="F23" s="1507"/>
      <c r="G23" s="1507"/>
      <c r="H23" s="693"/>
      <c r="I23" s="693"/>
      <c r="J23" s="749"/>
      <c r="K23" s="693"/>
      <c r="L23" s="1546" t="str">
        <f>'Thong tin'!B8</f>
        <v>Ninh Bình, ngày 02 tháng 8 năm 2017</v>
      </c>
      <c r="M23" s="1546"/>
      <c r="N23" s="1546"/>
      <c r="O23" s="1546"/>
      <c r="P23" s="1546"/>
      <c r="Q23" s="1546"/>
      <c r="R23" s="1546"/>
      <c r="S23" s="1546"/>
      <c r="T23" s="1546"/>
    </row>
    <row r="24" spans="1:20" ht="17.25" customHeight="1">
      <c r="A24" s="629"/>
      <c r="B24" s="1509" t="s">
        <v>43</v>
      </c>
      <c r="C24" s="1509"/>
      <c r="D24" s="1509"/>
      <c r="E24" s="1509"/>
      <c r="F24" s="1509"/>
      <c r="G24" s="1509"/>
      <c r="H24" s="665"/>
      <c r="I24" s="665"/>
      <c r="J24" s="665"/>
      <c r="K24" s="665"/>
      <c r="L24" s="1501" t="str">
        <f>'Thong tin'!B7</f>
        <v>CỤC TRƯỞNG</v>
      </c>
      <c r="M24" s="1501"/>
      <c r="N24" s="1501"/>
      <c r="O24" s="1501"/>
      <c r="P24" s="1501"/>
      <c r="Q24" s="1501"/>
      <c r="R24" s="1501"/>
      <c r="S24" s="1501"/>
      <c r="T24" s="1501"/>
    </row>
    <row r="25" spans="1:20" s="717" customFormat="1" ht="18.75">
      <c r="A25" s="716"/>
      <c r="B25" s="1500"/>
      <c r="C25" s="1500"/>
      <c r="D25" s="1500"/>
      <c r="E25" s="1500"/>
      <c r="F25" s="1500"/>
      <c r="G25" s="767"/>
      <c r="H25" s="767"/>
      <c r="I25" s="767"/>
      <c r="J25" s="767"/>
      <c r="K25" s="767"/>
      <c r="L25" s="1501"/>
      <c r="M25" s="1501"/>
      <c r="N25" s="1501"/>
      <c r="O25" s="1501"/>
      <c r="P25" s="1501"/>
      <c r="Q25" s="1501"/>
      <c r="R25" s="1501"/>
      <c r="S25" s="1501"/>
      <c r="T25" s="1501"/>
    </row>
    <row r="26" spans="1:20" s="717" customFormat="1" ht="18.75">
      <c r="A26" s="716"/>
      <c r="B26" s="750"/>
      <c r="C26" s="750"/>
      <c r="D26" s="750"/>
      <c r="E26" s="750"/>
      <c r="F26" s="750"/>
      <c r="G26" s="767"/>
      <c r="H26" s="767"/>
      <c r="I26" s="767"/>
      <c r="J26" s="767"/>
      <c r="K26" s="767"/>
      <c r="L26" s="668"/>
      <c r="M26" s="668"/>
      <c r="N26" s="668"/>
      <c r="O26" s="668"/>
      <c r="P26" s="668"/>
      <c r="Q26" s="668"/>
      <c r="R26" s="668"/>
      <c r="S26" s="668"/>
      <c r="T26" s="668"/>
    </row>
    <row r="27" spans="1:20" s="717" customFormat="1" ht="18.75">
      <c r="A27" s="716"/>
      <c r="B27" s="750"/>
      <c r="C27" s="750"/>
      <c r="D27" s="750"/>
      <c r="E27" s="750"/>
      <c r="F27" s="750"/>
      <c r="G27" s="767"/>
      <c r="H27" s="767"/>
      <c r="I27" s="767"/>
      <c r="J27" s="767"/>
      <c r="K27" s="767"/>
      <c r="L27" s="668"/>
      <c r="M27" s="668"/>
      <c r="N27" s="668"/>
      <c r="O27" s="668"/>
      <c r="P27" s="668"/>
      <c r="Q27" s="668"/>
      <c r="R27" s="668"/>
      <c r="S27" s="668"/>
      <c r="T27" s="668"/>
    </row>
    <row r="28" spans="1:20" s="717" customFormat="1" ht="18.75">
      <c r="A28" s="716"/>
      <c r="B28" s="767"/>
      <c r="C28" s="767"/>
      <c r="D28" s="767"/>
      <c r="E28" s="767"/>
      <c r="F28" s="767"/>
      <c r="G28" s="767"/>
      <c r="H28" s="767"/>
      <c r="I28" s="767"/>
      <c r="J28" s="767"/>
      <c r="K28" s="767"/>
      <c r="L28" s="767"/>
      <c r="M28" s="767"/>
      <c r="N28" s="767"/>
      <c r="O28" s="767"/>
      <c r="P28" s="767"/>
      <c r="Q28" s="767"/>
      <c r="R28" s="767"/>
      <c r="S28" s="767"/>
      <c r="T28" s="767"/>
    </row>
    <row r="29" spans="2:20" ht="18">
      <c r="B29" s="749"/>
      <c r="C29" s="749"/>
      <c r="D29" s="749"/>
      <c r="E29" s="749"/>
      <c r="F29" s="749"/>
      <c r="G29" s="749"/>
      <c r="H29" s="749"/>
      <c r="I29" s="749"/>
      <c r="J29" s="749"/>
      <c r="K29" s="749"/>
      <c r="L29" s="749"/>
      <c r="M29" s="749"/>
      <c r="N29" s="749"/>
      <c r="O29" s="749"/>
      <c r="P29" s="749"/>
      <c r="Q29" s="749"/>
      <c r="R29" s="749"/>
      <c r="S29" s="749"/>
      <c r="T29" s="749"/>
    </row>
    <row r="30" spans="2:20" ht="18.75">
      <c r="B30" s="1431" t="str">
        <f>'Thong tin'!B5</f>
        <v>Nguyễn Thị Thanh Tâm</v>
      </c>
      <c r="C30" s="1431"/>
      <c r="D30" s="1431"/>
      <c r="E30" s="1431"/>
      <c r="F30" s="1431"/>
      <c r="G30" s="1431"/>
      <c r="H30" s="749"/>
      <c r="I30" s="749"/>
      <c r="J30" s="749"/>
      <c r="K30" s="749"/>
      <c r="L30" s="1431" t="str">
        <f>'Thong tin'!B6</f>
        <v>Phạm Xuân Túy</v>
      </c>
      <c r="M30" s="1431"/>
      <c r="N30" s="1431"/>
      <c r="O30" s="1431"/>
      <c r="P30" s="1431"/>
      <c r="Q30" s="1431"/>
      <c r="R30" s="1431"/>
      <c r="S30" s="1431"/>
      <c r="T30" s="1431"/>
    </row>
    <row r="31" spans="2:20" ht="18.75">
      <c r="B31" s="631"/>
      <c r="C31" s="631"/>
      <c r="D31" s="631"/>
      <c r="E31" s="631"/>
      <c r="F31" s="631"/>
      <c r="G31" s="631"/>
      <c r="H31" s="710"/>
      <c r="I31" s="631"/>
      <c r="J31" s="631"/>
      <c r="K31" s="631"/>
      <c r="L31" s="631"/>
      <c r="M31" s="631"/>
      <c r="N31" s="631"/>
      <c r="O31" s="631"/>
      <c r="P31" s="631"/>
      <c r="Q31" s="631"/>
      <c r="R31" s="631"/>
      <c r="S31" s="631"/>
      <c r="T31" s="631"/>
    </row>
    <row r="32" spans="2:20" ht="18">
      <c r="B32" s="631"/>
      <c r="C32" s="631"/>
      <c r="D32" s="631"/>
      <c r="E32" s="631"/>
      <c r="F32" s="631"/>
      <c r="G32" s="631"/>
      <c r="H32" s="631"/>
      <c r="I32" s="631"/>
      <c r="J32" s="631"/>
      <c r="K32" s="631"/>
      <c r="L32" s="631"/>
      <c r="M32" s="631"/>
      <c r="N32" s="631"/>
      <c r="O32" s="631"/>
      <c r="P32" s="631"/>
      <c r="Q32" s="631"/>
      <c r="R32" s="631"/>
      <c r="S32" s="631"/>
      <c r="T32" s="631"/>
    </row>
  </sheetData>
  <sheetProtection/>
  <mergeCells count="35">
    <mergeCell ref="E9:E10"/>
    <mergeCell ref="F9:F10"/>
    <mergeCell ref="I9:J9"/>
    <mergeCell ref="K9:L9"/>
    <mergeCell ref="M9:M10"/>
    <mergeCell ref="N9:N10"/>
    <mergeCell ref="G9:H9"/>
    <mergeCell ref="E1:O3"/>
    <mergeCell ref="E4:O4"/>
    <mergeCell ref="G8:L8"/>
    <mergeCell ref="M8:N8"/>
    <mergeCell ref="O8:T8"/>
    <mergeCell ref="E7:L7"/>
    <mergeCell ref="M7:T7"/>
    <mergeCell ref="E8:F8"/>
    <mergeCell ref="A1:D1"/>
    <mergeCell ref="F5:O5"/>
    <mergeCell ref="A11:B11"/>
    <mergeCell ref="A12:B12"/>
    <mergeCell ref="B23:G23"/>
    <mergeCell ref="L23:T23"/>
    <mergeCell ref="A6:B10"/>
    <mergeCell ref="C6:D6"/>
    <mergeCell ref="E6:T6"/>
    <mergeCell ref="O9:P9"/>
    <mergeCell ref="C7:C10"/>
    <mergeCell ref="D7:D10"/>
    <mergeCell ref="B30:G30"/>
    <mergeCell ref="L30:T30"/>
    <mergeCell ref="B24:G24"/>
    <mergeCell ref="L24:T24"/>
    <mergeCell ref="B25:F25"/>
    <mergeCell ref="L25:T25"/>
    <mergeCell ref="S9:T9"/>
    <mergeCell ref="Q9:R9"/>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14"/>
  </sheetPr>
  <dimension ref="A1:J29"/>
  <sheetViews>
    <sheetView view="pageBreakPreview" zoomScaleSheetLayoutView="100" zoomScalePageLayoutView="0" workbookViewId="0" topLeftCell="A1">
      <selection activeCell="F25" sqref="F25"/>
    </sheetView>
  </sheetViews>
  <sheetFormatPr defaultColWidth="9.00390625" defaultRowHeight="15.75"/>
  <cols>
    <col min="1" max="1" width="4.25390625" style="648" customWidth="1"/>
    <col min="2" max="2" width="27.875" style="648" customWidth="1"/>
    <col min="3" max="3" width="12.25390625" style="648" customWidth="1"/>
    <col min="4" max="5" width="11.00390625" style="648" customWidth="1"/>
    <col min="6" max="6" width="12.75390625" style="648" customWidth="1"/>
    <col min="7" max="7" width="11.50390625" style="648" customWidth="1"/>
    <col min="8" max="8" width="11.00390625" style="648" customWidth="1"/>
    <col min="9" max="9" width="11.875" style="648" customWidth="1"/>
    <col min="10" max="10" width="15.375" style="648" customWidth="1"/>
    <col min="11" max="16384" width="9.00390625" style="648" customWidth="1"/>
  </cols>
  <sheetData>
    <row r="1" spans="1:10" ht="16.5" customHeight="1">
      <c r="A1" s="1649" t="s">
        <v>641</v>
      </c>
      <c r="B1" s="1649"/>
      <c r="C1" s="1654" t="s">
        <v>642</v>
      </c>
      <c r="D1" s="1654"/>
      <c r="E1" s="1654"/>
      <c r="F1" s="1654"/>
      <c r="G1" s="1654"/>
      <c r="H1" s="1654"/>
      <c r="I1" s="1650" t="s">
        <v>676</v>
      </c>
      <c r="J1" s="1617"/>
    </row>
    <row r="2" spans="1:10" ht="15" customHeight="1">
      <c r="A2" s="788" t="s">
        <v>344</v>
      </c>
      <c r="B2" s="789"/>
      <c r="C2" s="1654"/>
      <c r="D2" s="1654"/>
      <c r="E2" s="1654"/>
      <c r="F2" s="1654"/>
      <c r="G2" s="1654"/>
      <c r="H2" s="1654"/>
      <c r="I2" s="719" t="str">
        <f>'Thong tin'!B4</f>
        <v>CTHADS tỉnh Ninh Bình</v>
      </c>
      <c r="J2" s="719"/>
    </row>
    <row r="3" spans="1:10" ht="15" customHeight="1">
      <c r="A3" s="788" t="s">
        <v>345</v>
      </c>
      <c r="B3" s="788"/>
      <c r="C3" s="1651" t="str">
        <f>'Thong tin'!B3</f>
        <v>10 tháng / năm 2017</v>
      </c>
      <c r="D3" s="1652"/>
      <c r="E3" s="1652"/>
      <c r="F3" s="1652"/>
      <c r="G3" s="1652"/>
      <c r="H3" s="1652"/>
      <c r="I3" s="1653" t="s">
        <v>643</v>
      </c>
      <c r="J3" s="1653"/>
    </row>
    <row r="4" spans="1:9" ht="15" customHeight="1">
      <c r="A4" s="1648" t="s">
        <v>684</v>
      </c>
      <c r="B4" s="1648"/>
      <c r="C4" s="1655"/>
      <c r="D4" s="1655"/>
      <c r="E4" s="1655"/>
      <c r="F4" s="1655"/>
      <c r="G4" s="1655"/>
      <c r="H4" s="1655"/>
      <c r="I4" s="719" t="s">
        <v>412</v>
      </c>
    </row>
    <row r="5" spans="1:10" ht="15" customHeight="1" thickBot="1">
      <c r="A5" s="1639"/>
      <c r="B5" s="1639"/>
      <c r="C5" s="730"/>
      <c r="D5" s="730"/>
      <c r="E5" s="730"/>
      <c r="F5" s="730"/>
      <c r="G5" s="730"/>
      <c r="H5" s="731"/>
      <c r="I5" s="1640" t="s">
        <v>644</v>
      </c>
      <c r="J5" s="1640"/>
    </row>
    <row r="6" spans="1:10" ht="30" customHeight="1" thickTop="1">
      <c r="A6" s="1641" t="s">
        <v>72</v>
      </c>
      <c r="B6" s="1642"/>
      <c r="C6" s="1645" t="s">
        <v>645</v>
      </c>
      <c r="D6" s="1645"/>
      <c r="E6" s="1645"/>
      <c r="F6" s="1645" t="s">
        <v>646</v>
      </c>
      <c r="G6" s="1645"/>
      <c r="H6" s="1645"/>
      <c r="I6" s="1645"/>
      <c r="J6" s="1646" t="s">
        <v>647</v>
      </c>
    </row>
    <row r="7" spans="1:10" ht="24" customHeight="1">
      <c r="A7" s="1643"/>
      <c r="B7" s="1644"/>
      <c r="C7" s="1634" t="s">
        <v>227</v>
      </c>
      <c r="D7" s="1634" t="s">
        <v>7</v>
      </c>
      <c r="E7" s="1634"/>
      <c r="F7" s="1634" t="s">
        <v>648</v>
      </c>
      <c r="G7" s="1634"/>
      <c r="H7" s="1634"/>
      <c r="I7" s="1634" t="s">
        <v>649</v>
      </c>
      <c r="J7" s="1647"/>
    </row>
    <row r="8" spans="1:10" ht="24" customHeight="1">
      <c r="A8" s="1643"/>
      <c r="B8" s="1644"/>
      <c r="C8" s="1634"/>
      <c r="D8" s="1634" t="s">
        <v>650</v>
      </c>
      <c r="E8" s="1634" t="s">
        <v>651</v>
      </c>
      <c r="F8" s="1634" t="s">
        <v>37</v>
      </c>
      <c r="G8" s="1634" t="s">
        <v>7</v>
      </c>
      <c r="H8" s="1634"/>
      <c r="I8" s="1634"/>
      <c r="J8" s="1647"/>
    </row>
    <row r="9" spans="1:10" ht="45.75" customHeight="1">
      <c r="A9" s="1643"/>
      <c r="B9" s="1644"/>
      <c r="C9" s="1634"/>
      <c r="D9" s="1635"/>
      <c r="E9" s="1634"/>
      <c r="F9" s="1634"/>
      <c r="G9" s="732" t="s">
        <v>652</v>
      </c>
      <c r="H9" s="732" t="s">
        <v>653</v>
      </c>
      <c r="I9" s="1634"/>
      <c r="J9" s="1647"/>
    </row>
    <row r="10" spans="1:10" ht="14.25" customHeight="1">
      <c r="A10" s="1636" t="s">
        <v>654</v>
      </c>
      <c r="B10" s="1637"/>
      <c r="C10" s="733">
        <v>1</v>
      </c>
      <c r="D10" s="733">
        <v>2</v>
      </c>
      <c r="E10" s="733">
        <v>3</v>
      </c>
      <c r="F10" s="733">
        <v>4</v>
      </c>
      <c r="G10" s="733">
        <v>5</v>
      </c>
      <c r="H10" s="733">
        <v>6</v>
      </c>
      <c r="I10" s="733">
        <v>7</v>
      </c>
      <c r="J10" s="734">
        <v>8</v>
      </c>
    </row>
    <row r="11" spans="1:10" s="655" customFormat="1" ht="17.25" customHeight="1">
      <c r="A11" s="1638" t="s">
        <v>655</v>
      </c>
      <c r="B11" s="1634"/>
      <c r="C11" s="726"/>
      <c r="D11" s="726"/>
      <c r="E11" s="726"/>
      <c r="F11" s="726"/>
      <c r="G11" s="726"/>
      <c r="H11" s="726"/>
      <c r="I11" s="726"/>
      <c r="J11" s="735"/>
    </row>
    <row r="12" spans="1:10" s="655" customFormat="1" ht="17.25" customHeight="1">
      <c r="A12" s="850" t="s">
        <v>0</v>
      </c>
      <c r="B12" s="851" t="s">
        <v>293</v>
      </c>
      <c r="C12" s="878"/>
      <c r="D12" s="878"/>
      <c r="E12" s="879"/>
      <c r="F12" s="879"/>
      <c r="G12" s="879"/>
      <c r="H12" s="880"/>
      <c r="I12" s="880"/>
      <c r="J12" s="881"/>
    </row>
    <row r="13" spans="1:10" s="655" customFormat="1" ht="17.25" customHeight="1">
      <c r="A13" s="855" t="s">
        <v>1</v>
      </c>
      <c r="B13" s="851" t="s">
        <v>19</v>
      </c>
      <c r="C13" s="882"/>
      <c r="D13" s="882"/>
      <c r="E13" s="879"/>
      <c r="F13" s="879"/>
      <c r="G13" s="879"/>
      <c r="H13" s="880"/>
      <c r="I13" s="880"/>
      <c r="J13" s="881"/>
    </row>
    <row r="14" spans="1:10" s="655" customFormat="1" ht="17.25" customHeight="1">
      <c r="A14" s="856">
        <v>1</v>
      </c>
      <c r="B14" s="852" t="s">
        <v>696</v>
      </c>
      <c r="C14" s="882"/>
      <c r="D14" s="882"/>
      <c r="E14" s="879"/>
      <c r="F14" s="879"/>
      <c r="G14" s="879"/>
      <c r="H14" s="880"/>
      <c r="I14" s="880"/>
      <c r="J14" s="881"/>
    </row>
    <row r="15" spans="1:10" s="655" customFormat="1" ht="17.25" customHeight="1">
      <c r="A15" s="856">
        <v>2</v>
      </c>
      <c r="B15" s="852" t="s">
        <v>700</v>
      </c>
      <c r="C15" s="878"/>
      <c r="D15" s="878"/>
      <c r="E15" s="879"/>
      <c r="F15" s="879"/>
      <c r="G15" s="879"/>
      <c r="H15" s="880"/>
      <c r="I15" s="880"/>
      <c r="J15" s="881"/>
    </row>
    <row r="16" spans="1:10" s="655" customFormat="1" ht="17.25" customHeight="1">
      <c r="A16" s="856">
        <v>3</v>
      </c>
      <c r="B16" s="852" t="s">
        <v>703</v>
      </c>
      <c r="C16" s="882"/>
      <c r="D16" s="882"/>
      <c r="E16" s="879"/>
      <c r="F16" s="879"/>
      <c r="G16" s="879"/>
      <c r="H16" s="880"/>
      <c r="I16" s="880"/>
      <c r="J16" s="881"/>
    </row>
    <row r="17" spans="1:10" s="655" customFormat="1" ht="17.25" customHeight="1">
      <c r="A17" s="856">
        <v>4</v>
      </c>
      <c r="B17" s="852" t="s">
        <v>730</v>
      </c>
      <c r="C17" s="882"/>
      <c r="D17" s="882"/>
      <c r="E17" s="879"/>
      <c r="F17" s="879"/>
      <c r="G17" s="879"/>
      <c r="H17" s="880"/>
      <c r="I17" s="880"/>
      <c r="J17" s="881"/>
    </row>
    <row r="18" spans="1:10" s="655" customFormat="1" ht="17.25" customHeight="1">
      <c r="A18" s="856">
        <v>5</v>
      </c>
      <c r="B18" s="852" t="s">
        <v>731</v>
      </c>
      <c r="C18" s="882"/>
      <c r="D18" s="882"/>
      <c r="E18" s="879"/>
      <c r="F18" s="879"/>
      <c r="G18" s="879"/>
      <c r="H18" s="880"/>
      <c r="I18" s="880"/>
      <c r="J18" s="881"/>
    </row>
    <row r="19" spans="1:10" s="655" customFormat="1" ht="17.25" customHeight="1">
      <c r="A19" s="856">
        <v>6</v>
      </c>
      <c r="B19" s="852" t="s">
        <v>713</v>
      </c>
      <c r="C19" s="882"/>
      <c r="D19" s="882"/>
      <c r="E19" s="879"/>
      <c r="F19" s="879"/>
      <c r="G19" s="879"/>
      <c r="H19" s="880"/>
      <c r="I19" s="880"/>
      <c r="J19" s="881"/>
    </row>
    <row r="20" spans="1:10" s="655" customFormat="1" ht="17.25" customHeight="1">
      <c r="A20" s="856">
        <v>7</v>
      </c>
      <c r="B20" s="852" t="s">
        <v>718</v>
      </c>
      <c r="C20" s="882"/>
      <c r="D20" s="882"/>
      <c r="E20" s="879"/>
      <c r="F20" s="879"/>
      <c r="G20" s="879"/>
      <c r="H20" s="880"/>
      <c r="I20" s="880"/>
      <c r="J20" s="881"/>
    </row>
    <row r="21" spans="1:10" s="655" customFormat="1" ht="17.25" customHeight="1">
      <c r="A21" s="856">
        <v>8</v>
      </c>
      <c r="B21" s="852" t="s">
        <v>725</v>
      </c>
      <c r="C21" s="882"/>
      <c r="D21" s="882"/>
      <c r="E21" s="879"/>
      <c r="F21" s="879"/>
      <c r="G21" s="879"/>
      <c r="H21" s="880"/>
      <c r="I21" s="880"/>
      <c r="J21" s="881"/>
    </row>
    <row r="22" spans="1:10" s="655" customFormat="1" ht="18" customHeight="1">
      <c r="A22" s="736"/>
      <c r="B22" s="772"/>
      <c r="C22" s="773"/>
      <c r="D22" s="773"/>
      <c r="E22" s="773"/>
      <c r="F22" s="773"/>
      <c r="G22" s="774"/>
      <c r="H22" s="775"/>
      <c r="I22" s="775"/>
      <c r="J22" s="776"/>
    </row>
    <row r="23" spans="1:10" ht="18" customHeight="1">
      <c r="A23" s="661"/>
      <c r="B23" s="1507"/>
      <c r="C23" s="1507"/>
      <c r="D23" s="769"/>
      <c r="E23" s="769"/>
      <c r="F23" s="769"/>
      <c r="G23" s="1546" t="str">
        <f>'Thong tin'!B8</f>
        <v>Ninh Bình, ngày 02 tháng 8 năm 2017</v>
      </c>
      <c r="H23" s="1546"/>
      <c r="I23" s="1546"/>
      <c r="J23" s="1546"/>
    </row>
    <row r="24" spans="1:10" ht="18.75" customHeight="1">
      <c r="A24" s="661"/>
      <c r="B24" s="1509" t="s">
        <v>4</v>
      </c>
      <c r="C24" s="1509"/>
      <c r="D24" s="769"/>
      <c r="E24" s="769"/>
      <c r="F24" s="769"/>
      <c r="G24" s="1501" t="str">
        <f>'Thong tin'!B7</f>
        <v>CỤC TRƯỞNG</v>
      </c>
      <c r="H24" s="1501"/>
      <c r="I24" s="1501"/>
      <c r="J24" s="1501"/>
    </row>
    <row r="25" spans="1:10" ht="18.75" customHeight="1">
      <c r="A25" s="661"/>
      <c r="B25" s="667"/>
      <c r="C25" s="667"/>
      <c r="D25" s="769"/>
      <c r="E25" s="769"/>
      <c r="F25" s="769"/>
      <c r="G25" s="668"/>
      <c r="H25" s="668"/>
      <c r="I25" s="668"/>
      <c r="J25" s="668"/>
    </row>
    <row r="26" spans="1:10" ht="18.75" customHeight="1">
      <c r="A26" s="661"/>
      <c r="B26" s="667"/>
      <c r="C26" s="667"/>
      <c r="D26" s="769"/>
      <c r="E26" s="769"/>
      <c r="F26" s="769"/>
      <c r="G26" s="668"/>
      <c r="H26" s="668"/>
      <c r="I26" s="668"/>
      <c r="J26" s="668"/>
    </row>
    <row r="27" spans="1:10" ht="18.75" customHeight="1">
      <c r="A27" s="661"/>
      <c r="B27" s="667"/>
      <c r="C27" s="667"/>
      <c r="D27" s="769"/>
      <c r="E27" s="769"/>
      <c r="F27" s="769"/>
      <c r="G27" s="668"/>
      <c r="H27" s="668"/>
      <c r="I27" s="668"/>
      <c r="J27" s="668"/>
    </row>
    <row r="28" spans="2:10" ht="18.75">
      <c r="B28" s="1633"/>
      <c r="C28" s="1633"/>
      <c r="D28" s="749"/>
      <c r="E28" s="749"/>
      <c r="F28" s="749"/>
      <c r="G28" s="1501"/>
      <c r="H28" s="1501"/>
      <c r="I28" s="1501"/>
      <c r="J28" s="1501"/>
    </row>
    <row r="29" spans="2:10" ht="18.75">
      <c r="B29" s="1431" t="str">
        <f>'Thong tin'!B5</f>
        <v>Nguyễn Thị Thanh Tâm</v>
      </c>
      <c r="C29" s="1431"/>
      <c r="D29" s="759"/>
      <c r="E29" s="759"/>
      <c r="F29" s="759"/>
      <c r="G29" s="1431" t="str">
        <f>'Thong tin'!B6</f>
        <v>Phạm Xuân Túy</v>
      </c>
      <c r="H29" s="1431"/>
      <c r="I29" s="1431"/>
      <c r="J29" s="1431"/>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D8:D9"/>
    <mergeCell ref="E8:E9"/>
    <mergeCell ref="F8:F9"/>
    <mergeCell ref="G8:H8"/>
    <mergeCell ref="A10:B10"/>
    <mergeCell ref="A11:B11"/>
    <mergeCell ref="B23:C23"/>
    <mergeCell ref="G23:J23"/>
    <mergeCell ref="B24:C24"/>
    <mergeCell ref="G24:J24"/>
    <mergeCell ref="B29:C29"/>
    <mergeCell ref="G29:J29"/>
    <mergeCell ref="B28:C28"/>
    <mergeCell ref="G28:J28"/>
  </mergeCells>
  <printOptions horizontalCentered="1"/>
  <pageMargins left="0.5" right="0.42" top="0.22" bottom="0" header="0.16" footer="0.2"/>
  <pageSetup horizontalDpi="1200" verticalDpi="1200" orientation="landscape" paperSize="9" scale="95" r:id="rId1"/>
</worksheet>
</file>

<file path=xl/worksheets/sheet35.xml><?xml version="1.0" encoding="utf-8"?>
<worksheet xmlns="http://schemas.openxmlformats.org/spreadsheetml/2006/main" xmlns:r="http://schemas.openxmlformats.org/officeDocument/2006/relationships">
  <sheetPr>
    <tabColor indexed="63"/>
  </sheetPr>
  <dimension ref="A1:L37"/>
  <sheetViews>
    <sheetView view="pageBreakPreview" zoomScaleSheetLayoutView="100" zoomScalePageLayoutView="0" workbookViewId="0" topLeftCell="A1">
      <selection activeCell="D15" sqref="D15"/>
    </sheetView>
  </sheetViews>
  <sheetFormatPr defaultColWidth="9.00390625" defaultRowHeight="15.75"/>
  <cols>
    <col min="1" max="1" width="3.75390625" style="728" customWidth="1"/>
    <col min="2" max="2" width="23.625" style="719" customWidth="1"/>
    <col min="3" max="3" width="9.25390625" style="719" customWidth="1"/>
    <col min="4" max="4" width="15.375" style="719" customWidth="1"/>
    <col min="5" max="5" width="8.375" style="719" customWidth="1"/>
    <col min="6" max="6" width="10.75390625" style="719" customWidth="1"/>
    <col min="7" max="7" width="8.25390625" style="719" customWidth="1"/>
    <col min="8" max="8" width="9.875" style="719" customWidth="1"/>
    <col min="9" max="9" width="9.00390625" style="719" customWidth="1"/>
    <col min="10" max="10" width="12.25390625" style="719" customWidth="1"/>
    <col min="11" max="11" width="9.25390625" style="719" customWidth="1"/>
    <col min="12" max="12" width="11.50390625" style="719" customWidth="1"/>
    <col min="13" max="16384" width="9.00390625" style="719" customWidth="1"/>
  </cols>
  <sheetData>
    <row r="1" spans="1:12" ht="20.25" customHeight="1">
      <c r="A1" s="794" t="s">
        <v>324</v>
      </c>
      <c r="B1" s="794"/>
      <c r="C1" s="794"/>
      <c r="D1" s="1594" t="s">
        <v>451</v>
      </c>
      <c r="E1" s="1594"/>
      <c r="F1" s="1594"/>
      <c r="G1" s="1594"/>
      <c r="H1" s="1594"/>
      <c r="I1" s="1594"/>
      <c r="J1" s="647" t="s">
        <v>452</v>
      </c>
      <c r="K1" s="718"/>
      <c r="L1" s="718"/>
    </row>
    <row r="2" spans="1:12" ht="18.75" customHeight="1">
      <c r="A2" s="788" t="s">
        <v>344</v>
      </c>
      <c r="B2" s="792"/>
      <c r="C2" s="792"/>
      <c r="D2" s="1667" t="s">
        <v>325</v>
      </c>
      <c r="E2" s="1667"/>
      <c r="F2" s="1667"/>
      <c r="G2" s="1667"/>
      <c r="H2" s="1667"/>
      <c r="I2" s="1667"/>
      <c r="J2" s="1617" t="str">
        <f>'Thong tin'!B4</f>
        <v>CTHADS tỉnh Ninh Bình</v>
      </c>
      <c r="K2" s="1617"/>
      <c r="L2" s="1617"/>
    </row>
    <row r="3" spans="1:12" ht="17.25">
      <c r="A3" s="793" t="s">
        <v>345</v>
      </c>
      <c r="B3" s="793"/>
      <c r="C3" s="793"/>
      <c r="D3" s="1514" t="str">
        <f>'Thong tin'!B3</f>
        <v>10 tháng / năm 2017</v>
      </c>
      <c r="E3" s="1515"/>
      <c r="F3" s="1515"/>
      <c r="G3" s="1515"/>
      <c r="H3" s="1515"/>
      <c r="I3" s="1515"/>
      <c r="J3" s="650" t="s">
        <v>470</v>
      </c>
      <c r="K3" s="650"/>
      <c r="L3" s="650"/>
    </row>
    <row r="4" spans="1:12" ht="15.75">
      <c r="A4" s="795" t="s">
        <v>682</v>
      </c>
      <c r="B4" s="795"/>
      <c r="C4" s="795"/>
      <c r="D4" s="1657"/>
      <c r="E4" s="1657"/>
      <c r="F4" s="1657"/>
      <c r="G4" s="1657"/>
      <c r="H4" s="1657"/>
      <c r="I4" s="1657"/>
      <c r="J4" s="1540" t="s">
        <v>412</v>
      </c>
      <c r="K4" s="1540"/>
      <c r="L4" s="1540"/>
    </row>
    <row r="5" spans="1:12" ht="15.75">
      <c r="A5" s="720"/>
      <c r="B5" s="720"/>
      <c r="C5" s="721"/>
      <c r="D5" s="721"/>
      <c r="E5" s="649"/>
      <c r="J5" s="722" t="s">
        <v>456</v>
      </c>
      <c r="K5" s="689"/>
      <c r="L5" s="689"/>
    </row>
    <row r="6" spans="1:12" ht="24.75" customHeight="1">
      <c r="A6" s="1660" t="s">
        <v>72</v>
      </c>
      <c r="B6" s="1661"/>
      <c r="C6" s="1666" t="s">
        <v>457</v>
      </c>
      <c r="D6" s="1666"/>
      <c r="E6" s="1666"/>
      <c r="F6" s="1666"/>
      <c r="G6" s="1666"/>
      <c r="H6" s="1666"/>
      <c r="I6" s="1666" t="s">
        <v>326</v>
      </c>
      <c r="J6" s="1666"/>
      <c r="K6" s="1666"/>
      <c r="L6" s="1666"/>
    </row>
    <row r="7" spans="1:12" ht="17.25" customHeight="1">
      <c r="A7" s="1662"/>
      <c r="B7" s="1663"/>
      <c r="C7" s="1666" t="s">
        <v>38</v>
      </c>
      <c r="D7" s="1666"/>
      <c r="E7" s="1666" t="s">
        <v>7</v>
      </c>
      <c r="F7" s="1666"/>
      <c r="G7" s="1666"/>
      <c r="H7" s="1666"/>
      <c r="I7" s="1666" t="s">
        <v>327</v>
      </c>
      <c r="J7" s="1666"/>
      <c r="K7" s="1666" t="s">
        <v>328</v>
      </c>
      <c r="L7" s="1666"/>
    </row>
    <row r="8" spans="1:12" ht="31.5" customHeight="1">
      <c r="A8" s="1662"/>
      <c r="B8" s="1663"/>
      <c r="C8" s="1666"/>
      <c r="D8" s="1666"/>
      <c r="E8" s="1666" t="s">
        <v>329</v>
      </c>
      <c r="F8" s="1666"/>
      <c r="G8" s="1666" t="s">
        <v>330</v>
      </c>
      <c r="H8" s="1666"/>
      <c r="I8" s="1666"/>
      <c r="J8" s="1666"/>
      <c r="K8" s="1666"/>
      <c r="L8" s="1666"/>
    </row>
    <row r="9" spans="1:12" ht="24.75" customHeight="1">
      <c r="A9" s="1664"/>
      <c r="B9" s="1665"/>
      <c r="C9" s="723" t="s">
        <v>331</v>
      </c>
      <c r="D9" s="723" t="s">
        <v>10</v>
      </c>
      <c r="E9" s="723" t="s">
        <v>3</v>
      </c>
      <c r="F9" s="723" t="s">
        <v>332</v>
      </c>
      <c r="G9" s="723" t="s">
        <v>3</v>
      </c>
      <c r="H9" s="723" t="s">
        <v>332</v>
      </c>
      <c r="I9" s="723" t="s">
        <v>3</v>
      </c>
      <c r="J9" s="723" t="s">
        <v>332</v>
      </c>
      <c r="K9" s="723" t="s">
        <v>3</v>
      </c>
      <c r="L9" s="723" t="s">
        <v>332</v>
      </c>
    </row>
    <row r="10" spans="1:12" s="725" customFormat="1" ht="15.75">
      <c r="A10" s="1573" t="s">
        <v>6</v>
      </c>
      <c r="B10" s="1574"/>
      <c r="C10" s="724">
        <v>1</v>
      </c>
      <c r="D10" s="724">
        <v>2</v>
      </c>
      <c r="E10" s="724">
        <v>3</v>
      </c>
      <c r="F10" s="724">
        <v>4</v>
      </c>
      <c r="G10" s="724">
        <v>5</v>
      </c>
      <c r="H10" s="724">
        <v>6</v>
      </c>
      <c r="I10" s="724">
        <v>7</v>
      </c>
      <c r="J10" s="724">
        <v>8</v>
      </c>
      <c r="K10" s="724">
        <v>9</v>
      </c>
      <c r="L10" s="724">
        <v>10</v>
      </c>
    </row>
    <row r="11" spans="1:12" s="725" customFormat="1" ht="17.25" customHeight="1">
      <c r="A11" s="1656" t="s">
        <v>37</v>
      </c>
      <c r="B11" s="1570"/>
      <c r="C11" s="726"/>
      <c r="D11" s="726"/>
      <c r="E11" s="726"/>
      <c r="F11" s="726"/>
      <c r="G11" s="726"/>
      <c r="H11" s="726"/>
      <c r="I11" s="726"/>
      <c r="J11" s="726"/>
      <c r="K11" s="726"/>
      <c r="L11" s="726"/>
    </row>
    <row r="12" spans="1:12" s="727" customFormat="1" ht="17.25" customHeight="1">
      <c r="A12" s="872" t="s">
        <v>0</v>
      </c>
      <c r="B12" s="873" t="s">
        <v>98</v>
      </c>
      <c r="C12" s="874"/>
      <c r="D12" s="875"/>
      <c r="E12" s="875"/>
      <c r="F12" s="875"/>
      <c r="G12" s="875"/>
      <c r="H12" s="875"/>
      <c r="I12" s="875"/>
      <c r="J12" s="875"/>
      <c r="K12" s="875"/>
      <c r="L12" s="875"/>
    </row>
    <row r="13" spans="1:12" s="727" customFormat="1" ht="17.25" customHeight="1">
      <c r="A13" s="876" t="s">
        <v>1</v>
      </c>
      <c r="B13" s="873" t="s">
        <v>19</v>
      </c>
      <c r="C13" s="874"/>
      <c r="D13" s="875"/>
      <c r="E13" s="875"/>
      <c r="F13" s="875"/>
      <c r="G13" s="875"/>
      <c r="H13" s="875"/>
      <c r="I13" s="875"/>
      <c r="J13" s="875"/>
      <c r="K13" s="875"/>
      <c r="L13" s="875"/>
    </row>
    <row r="14" spans="1:12" s="727" customFormat="1" ht="17.25" customHeight="1">
      <c r="A14" s="877">
        <v>1</v>
      </c>
      <c r="B14" s="852" t="s">
        <v>696</v>
      </c>
      <c r="C14" s="874"/>
      <c r="D14" s="875"/>
      <c r="E14" s="875"/>
      <c r="F14" s="875"/>
      <c r="G14" s="875"/>
      <c r="H14" s="875"/>
      <c r="I14" s="875"/>
      <c r="J14" s="875"/>
      <c r="K14" s="875"/>
      <c r="L14" s="875"/>
    </row>
    <row r="15" spans="1:12" s="727" customFormat="1" ht="17.25" customHeight="1">
      <c r="A15" s="877">
        <v>2</v>
      </c>
      <c r="B15" s="852" t="s">
        <v>700</v>
      </c>
      <c r="C15" s="875"/>
      <c r="D15" s="875"/>
      <c r="E15" s="875"/>
      <c r="F15" s="875"/>
      <c r="G15" s="875"/>
      <c r="H15" s="875"/>
      <c r="I15" s="875"/>
      <c r="J15" s="875"/>
      <c r="K15" s="875"/>
      <c r="L15" s="875"/>
    </row>
    <row r="16" spans="1:12" s="727" customFormat="1" ht="17.25" customHeight="1">
      <c r="A16" s="877">
        <v>3</v>
      </c>
      <c r="B16" s="852" t="s">
        <v>703</v>
      </c>
      <c r="C16" s="875"/>
      <c r="D16" s="875"/>
      <c r="E16" s="875"/>
      <c r="F16" s="875"/>
      <c r="G16" s="875"/>
      <c r="H16" s="875"/>
      <c r="I16" s="875"/>
      <c r="J16" s="875"/>
      <c r="K16" s="875"/>
      <c r="L16" s="875"/>
    </row>
    <row r="17" spans="1:12" s="727" customFormat="1" ht="17.25" customHeight="1">
      <c r="A17" s="877">
        <v>4</v>
      </c>
      <c r="B17" s="852" t="s">
        <v>730</v>
      </c>
      <c r="C17" s="875"/>
      <c r="D17" s="875"/>
      <c r="E17" s="875"/>
      <c r="F17" s="875"/>
      <c r="G17" s="875"/>
      <c r="H17" s="875"/>
      <c r="I17" s="875"/>
      <c r="J17" s="875"/>
      <c r="K17" s="875"/>
      <c r="L17" s="875"/>
    </row>
    <row r="18" spans="1:12" s="727" customFormat="1" ht="17.25" customHeight="1">
      <c r="A18" s="877">
        <v>5</v>
      </c>
      <c r="B18" s="852" t="s">
        <v>731</v>
      </c>
      <c r="C18" s="875"/>
      <c r="D18" s="875"/>
      <c r="E18" s="875"/>
      <c r="F18" s="875"/>
      <c r="G18" s="875"/>
      <c r="H18" s="875"/>
      <c r="I18" s="875"/>
      <c r="J18" s="875"/>
      <c r="K18" s="875"/>
      <c r="L18" s="875"/>
    </row>
    <row r="19" spans="1:12" s="727" customFormat="1" ht="17.25" customHeight="1">
      <c r="A19" s="877">
        <v>6</v>
      </c>
      <c r="B19" s="852" t="s">
        <v>713</v>
      </c>
      <c r="C19" s="875"/>
      <c r="D19" s="875"/>
      <c r="E19" s="875"/>
      <c r="F19" s="875"/>
      <c r="G19" s="875"/>
      <c r="H19" s="875"/>
      <c r="I19" s="875"/>
      <c r="J19" s="875"/>
      <c r="K19" s="875"/>
      <c r="L19" s="875"/>
    </row>
    <row r="20" spans="1:12" s="727" customFormat="1" ht="17.25" customHeight="1">
      <c r="A20" s="877">
        <v>7</v>
      </c>
      <c r="B20" s="852" t="s">
        <v>718</v>
      </c>
      <c r="C20" s="875"/>
      <c r="D20" s="875"/>
      <c r="E20" s="875"/>
      <c r="F20" s="875"/>
      <c r="G20" s="875"/>
      <c r="H20" s="875"/>
      <c r="I20" s="875"/>
      <c r="J20" s="875"/>
      <c r="K20" s="875"/>
      <c r="L20" s="875"/>
    </row>
    <row r="21" spans="1:12" s="727" customFormat="1" ht="18" customHeight="1">
      <c r="A21" s="877">
        <v>8</v>
      </c>
      <c r="B21" s="852" t="s">
        <v>725</v>
      </c>
      <c r="C21" s="875"/>
      <c r="D21" s="875"/>
      <c r="E21" s="875"/>
      <c r="F21" s="875"/>
      <c r="G21" s="875"/>
      <c r="H21" s="875"/>
      <c r="I21" s="875"/>
      <c r="J21" s="875"/>
      <c r="K21" s="875"/>
      <c r="L21" s="875"/>
    </row>
    <row r="22" spans="2:12" ht="18" customHeight="1">
      <c r="B22" s="768"/>
      <c r="C22" s="768"/>
      <c r="D22" s="768"/>
      <c r="E22" s="768"/>
      <c r="F22" s="768"/>
      <c r="G22" s="768"/>
      <c r="H22" s="768"/>
      <c r="I22" s="768"/>
      <c r="J22" s="768"/>
      <c r="K22" s="768"/>
      <c r="L22" s="768"/>
    </row>
    <row r="23" spans="1:12" s="648" customFormat="1" ht="18" customHeight="1">
      <c r="A23" s="661"/>
      <c r="B23" s="1507"/>
      <c r="C23" s="1507"/>
      <c r="D23" s="1507"/>
      <c r="E23" s="769"/>
      <c r="F23" s="693"/>
      <c r="G23" s="693"/>
      <c r="H23" s="1546" t="str">
        <f>'Thong tin'!B8</f>
        <v>Ninh Bình, ngày 02 tháng 8 năm 2017</v>
      </c>
      <c r="I23" s="1546"/>
      <c r="J23" s="1546"/>
      <c r="K23" s="1546"/>
      <c r="L23" s="1546"/>
    </row>
    <row r="24" spans="1:12" s="648" customFormat="1" ht="19.5" customHeight="1">
      <c r="A24" s="661"/>
      <c r="B24" s="1509" t="s">
        <v>333</v>
      </c>
      <c r="C24" s="1509"/>
      <c r="D24" s="1509"/>
      <c r="E24" s="769"/>
      <c r="F24" s="665"/>
      <c r="G24" s="665"/>
      <c r="H24" s="1501" t="str">
        <f>'Thong tin'!B7</f>
        <v>CỤC TRƯỞNG</v>
      </c>
      <c r="I24" s="1501"/>
      <c r="J24" s="1501"/>
      <c r="K24" s="1501"/>
      <c r="L24" s="1501"/>
    </row>
    <row r="25" spans="1:12" s="648" customFormat="1" ht="15" customHeight="1">
      <c r="A25" s="661"/>
      <c r="B25" s="1633"/>
      <c r="C25" s="1633"/>
      <c r="D25" s="1633"/>
      <c r="E25" s="769"/>
      <c r="F25" s="665"/>
      <c r="G25" s="665"/>
      <c r="H25" s="1501"/>
      <c r="I25" s="1501"/>
      <c r="J25" s="1501"/>
      <c r="K25" s="1501"/>
      <c r="L25" s="1501"/>
    </row>
    <row r="26" spans="1:12" s="648" customFormat="1" ht="15" customHeight="1">
      <c r="A26" s="661"/>
      <c r="B26" s="667"/>
      <c r="C26" s="667"/>
      <c r="D26" s="769"/>
      <c r="E26" s="769"/>
      <c r="F26" s="665"/>
      <c r="G26" s="665"/>
      <c r="H26" s="668"/>
      <c r="I26" s="668"/>
      <c r="J26" s="668"/>
      <c r="K26" s="668"/>
      <c r="L26" s="668"/>
    </row>
    <row r="27" spans="1:12" s="648" customFormat="1" ht="15" customHeight="1">
      <c r="A27" s="661"/>
      <c r="B27" s="667"/>
      <c r="C27" s="667"/>
      <c r="D27" s="769"/>
      <c r="E27" s="769"/>
      <c r="F27" s="665"/>
      <c r="G27" s="665"/>
      <c r="H27" s="668"/>
      <c r="I27" s="668"/>
      <c r="J27" s="668"/>
      <c r="K27" s="668"/>
      <c r="L27" s="668"/>
    </row>
    <row r="28" spans="2:12" ht="19.5">
      <c r="B28" s="1658"/>
      <c r="C28" s="1658"/>
      <c r="D28" s="1658"/>
      <c r="E28" s="767"/>
      <c r="F28" s="767"/>
      <c r="G28" s="767"/>
      <c r="H28" s="767"/>
      <c r="I28" s="767"/>
      <c r="J28" s="770"/>
      <c r="K28" s="767"/>
      <c r="L28" s="767"/>
    </row>
    <row r="29" spans="2:12" ht="18.75">
      <c r="B29" s="767"/>
      <c r="C29" s="767"/>
      <c r="D29" s="767"/>
      <c r="E29" s="767"/>
      <c r="F29" s="767"/>
      <c r="G29" s="767"/>
      <c r="H29" s="767"/>
      <c r="I29" s="767"/>
      <c r="J29" s="767"/>
      <c r="K29" s="767"/>
      <c r="L29" s="767"/>
    </row>
    <row r="30" spans="2:12" ht="18.75">
      <c r="B30" s="767"/>
      <c r="C30" s="767"/>
      <c r="D30" s="767"/>
      <c r="E30" s="767"/>
      <c r="F30" s="767"/>
      <c r="G30" s="767"/>
      <c r="H30" s="767"/>
      <c r="I30" s="767"/>
      <c r="J30" s="767"/>
      <c r="K30" s="767"/>
      <c r="L30" s="767"/>
    </row>
    <row r="31" spans="1:12" s="633" customFormat="1" ht="18.75" hidden="1">
      <c r="A31" s="687" t="s">
        <v>47</v>
      </c>
      <c r="B31" s="751"/>
      <c r="C31" s="751"/>
      <c r="D31" s="751"/>
      <c r="E31" s="751"/>
      <c r="F31" s="751"/>
      <c r="G31" s="751"/>
      <c r="H31" s="751"/>
      <c r="I31" s="751"/>
      <c r="J31" s="751"/>
      <c r="K31" s="751"/>
      <c r="L31" s="751"/>
    </row>
    <row r="32" spans="1:12" s="633" customFormat="1" ht="15" customHeight="1" hidden="1">
      <c r="A32" s="638"/>
      <c r="B32" s="1659" t="s">
        <v>334</v>
      </c>
      <c r="C32" s="1659"/>
      <c r="D32" s="1659"/>
      <c r="E32" s="1659"/>
      <c r="F32" s="1659"/>
      <c r="G32" s="1659"/>
      <c r="H32" s="1659"/>
      <c r="I32" s="1659"/>
      <c r="J32" s="1659"/>
      <c r="K32" s="771"/>
      <c r="L32" s="662"/>
    </row>
    <row r="33" spans="2:12" s="633" customFormat="1" ht="18.75" hidden="1">
      <c r="B33" s="756" t="s">
        <v>335</v>
      </c>
      <c r="C33" s="751"/>
      <c r="D33" s="751"/>
      <c r="E33" s="751"/>
      <c r="F33" s="751"/>
      <c r="G33" s="751"/>
      <c r="H33" s="751"/>
      <c r="I33" s="751"/>
      <c r="J33" s="751"/>
      <c r="K33" s="751"/>
      <c r="L33" s="751"/>
    </row>
    <row r="34" spans="2:12" ht="18.75" hidden="1">
      <c r="B34" s="756" t="s">
        <v>336</v>
      </c>
      <c r="C34" s="767"/>
      <c r="D34" s="767"/>
      <c r="E34" s="767"/>
      <c r="F34" s="767"/>
      <c r="G34" s="767"/>
      <c r="H34" s="767"/>
      <c r="I34" s="767"/>
      <c r="J34" s="767"/>
      <c r="K34" s="767"/>
      <c r="L34" s="767"/>
    </row>
    <row r="35" spans="2:12" ht="18.75" hidden="1">
      <c r="B35" s="767"/>
      <c r="C35" s="767"/>
      <c r="D35" s="767"/>
      <c r="E35" s="767"/>
      <c r="F35" s="767"/>
      <c r="G35" s="767"/>
      <c r="H35" s="767"/>
      <c r="I35" s="767"/>
      <c r="J35" s="767"/>
      <c r="K35" s="767"/>
      <c r="L35" s="767"/>
    </row>
    <row r="36" spans="2:12" ht="18.75">
      <c r="B36" s="1431" t="str">
        <f>'Thong tin'!B5</f>
        <v>Nguyễn Thị Thanh Tâm</v>
      </c>
      <c r="C36" s="1431"/>
      <c r="D36" s="1431"/>
      <c r="E36" s="759"/>
      <c r="F36" s="759"/>
      <c r="G36" s="749"/>
      <c r="H36" s="1431" t="str">
        <f>'Thong tin'!B6</f>
        <v>Phạm Xuân Túy</v>
      </c>
      <c r="I36" s="1431"/>
      <c r="J36" s="1431"/>
      <c r="K36" s="1431"/>
      <c r="L36" s="1431"/>
    </row>
    <row r="37" spans="2:12" ht="18.75">
      <c r="B37" s="729"/>
      <c r="C37" s="729"/>
      <c r="D37" s="729"/>
      <c r="E37" s="729"/>
      <c r="F37" s="729"/>
      <c r="G37" s="729"/>
      <c r="H37" s="729"/>
      <c r="I37" s="729"/>
      <c r="J37" s="729"/>
      <c r="K37" s="729"/>
      <c r="L37" s="729"/>
    </row>
  </sheetData>
  <sheetProtection/>
  <mergeCells count="27">
    <mergeCell ref="D1:I1"/>
    <mergeCell ref="D2:I2"/>
    <mergeCell ref="J2:L2"/>
    <mergeCell ref="D3:I3"/>
    <mergeCell ref="C7:D8"/>
    <mergeCell ref="E7:H7"/>
    <mergeCell ref="I7:J8"/>
    <mergeCell ref="K7:L8"/>
    <mergeCell ref="E8:F8"/>
    <mergeCell ref="G8:H8"/>
    <mergeCell ref="A10:B10"/>
    <mergeCell ref="A11:B11"/>
    <mergeCell ref="D4:I4"/>
    <mergeCell ref="B28:D28"/>
    <mergeCell ref="B32:J32"/>
    <mergeCell ref="J4:L4"/>
    <mergeCell ref="A6:B9"/>
    <mergeCell ref="C6:H6"/>
    <mergeCell ref="I6:L6"/>
    <mergeCell ref="B36:D36"/>
    <mergeCell ref="H36:L36"/>
    <mergeCell ref="B23:D23"/>
    <mergeCell ref="H23:L23"/>
    <mergeCell ref="B24:D24"/>
    <mergeCell ref="H24:L24"/>
    <mergeCell ref="B25:D25"/>
    <mergeCell ref="H25:L25"/>
  </mergeCells>
  <printOptions horizontalCentered="1"/>
  <pageMargins left="0.42" right="0.32" top="0.22" bottom="0.25" header="0.11" footer="0.31"/>
  <pageSetup horizontalDpi="600" verticalDpi="600" orientation="landscape" paperSize="9" scale="95"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018" t="s">
        <v>117</v>
      </c>
      <c r="B1" s="1018"/>
      <c r="C1" s="1018"/>
      <c r="D1" s="1095" t="s">
        <v>464</v>
      </c>
      <c r="E1" s="1095"/>
      <c r="F1" s="1095"/>
      <c r="G1" s="1095"/>
      <c r="H1" s="1095"/>
      <c r="I1" s="1095"/>
      <c r="J1" s="1092" t="s">
        <v>465</v>
      </c>
      <c r="K1" s="1093"/>
      <c r="L1" s="1093"/>
    </row>
    <row r="2" spans="1:13" ht="15.75" customHeight="1">
      <c r="A2" s="1094" t="s">
        <v>410</v>
      </c>
      <c r="B2" s="1094"/>
      <c r="C2" s="1094"/>
      <c r="D2" s="1095"/>
      <c r="E2" s="1095"/>
      <c r="F2" s="1095"/>
      <c r="G2" s="1095"/>
      <c r="H2" s="1095"/>
      <c r="I2" s="1095"/>
      <c r="J2" s="1093" t="s">
        <v>411</v>
      </c>
      <c r="K2" s="1093"/>
      <c r="L2" s="1093"/>
      <c r="M2" s="142"/>
    </row>
    <row r="3" spans="1:13" ht="15.75" customHeight="1">
      <c r="A3" s="1019" t="s">
        <v>362</v>
      </c>
      <c r="B3" s="1019"/>
      <c r="C3" s="1019"/>
      <c r="D3" s="1095"/>
      <c r="E3" s="1095"/>
      <c r="F3" s="1095"/>
      <c r="G3" s="1095"/>
      <c r="H3" s="1095"/>
      <c r="I3" s="1095"/>
      <c r="J3" s="1092" t="s">
        <v>466</v>
      </c>
      <c r="K3" s="1092"/>
      <c r="L3" s="1092"/>
      <c r="M3" s="46"/>
    </row>
    <row r="4" spans="1:13" ht="15.75" customHeight="1">
      <c r="A4" s="1103" t="s">
        <v>364</v>
      </c>
      <c r="B4" s="1103"/>
      <c r="C4" s="1103"/>
      <c r="D4" s="1097"/>
      <c r="E4" s="1097"/>
      <c r="F4" s="1097"/>
      <c r="G4" s="1097"/>
      <c r="H4" s="1097"/>
      <c r="I4" s="1097"/>
      <c r="J4" s="1093" t="s">
        <v>412</v>
      </c>
      <c r="K4" s="1093"/>
      <c r="L4" s="1093"/>
      <c r="M4" s="142"/>
    </row>
    <row r="5" spans="1:13" ht="15.75">
      <c r="A5" s="143"/>
      <c r="B5" s="143"/>
      <c r="C5" s="43"/>
      <c r="D5" s="43"/>
      <c r="E5" s="43"/>
      <c r="F5" s="43"/>
      <c r="G5" s="43"/>
      <c r="H5" s="43"/>
      <c r="I5" s="43"/>
      <c r="J5" s="1096" t="s">
        <v>8</v>
      </c>
      <c r="K5" s="1096"/>
      <c r="L5" s="1096"/>
      <c r="M5" s="142"/>
    </row>
    <row r="6" spans="1:14" ht="15.75">
      <c r="A6" s="1078" t="s">
        <v>72</v>
      </c>
      <c r="B6" s="1079"/>
      <c r="C6" s="1050" t="s">
        <v>413</v>
      </c>
      <c r="D6" s="1102" t="s">
        <v>414</v>
      </c>
      <c r="E6" s="1102"/>
      <c r="F6" s="1102"/>
      <c r="G6" s="1102"/>
      <c r="H6" s="1102"/>
      <c r="I6" s="1102"/>
      <c r="J6" s="1015" t="s">
        <v>115</v>
      </c>
      <c r="K6" s="1015"/>
      <c r="L6" s="1015"/>
      <c r="M6" s="1104" t="s">
        <v>415</v>
      </c>
      <c r="N6" s="1105" t="s">
        <v>416</v>
      </c>
    </row>
    <row r="7" spans="1:14" ht="15.75" customHeight="1">
      <c r="A7" s="1080"/>
      <c r="B7" s="1081"/>
      <c r="C7" s="1050"/>
      <c r="D7" s="1102" t="s">
        <v>7</v>
      </c>
      <c r="E7" s="1102"/>
      <c r="F7" s="1102"/>
      <c r="G7" s="1102"/>
      <c r="H7" s="1102"/>
      <c r="I7" s="1102"/>
      <c r="J7" s="1015"/>
      <c r="K7" s="1015"/>
      <c r="L7" s="1015"/>
      <c r="M7" s="1104"/>
      <c r="N7" s="1105"/>
    </row>
    <row r="8" spans="1:14" s="82" customFormat="1" ht="31.5" customHeight="1">
      <c r="A8" s="1080"/>
      <c r="B8" s="1081"/>
      <c r="C8" s="1050"/>
      <c r="D8" s="1015" t="s">
        <v>113</v>
      </c>
      <c r="E8" s="1015" t="s">
        <v>114</v>
      </c>
      <c r="F8" s="1015"/>
      <c r="G8" s="1015"/>
      <c r="H8" s="1015"/>
      <c r="I8" s="1015"/>
      <c r="J8" s="1015"/>
      <c r="K8" s="1015"/>
      <c r="L8" s="1015"/>
      <c r="M8" s="1104"/>
      <c r="N8" s="1105"/>
    </row>
    <row r="9" spans="1:14" s="82" customFormat="1" ht="15.75" customHeight="1">
      <c r="A9" s="1080"/>
      <c r="B9" s="1081"/>
      <c r="C9" s="1050"/>
      <c r="D9" s="1015"/>
      <c r="E9" s="1015" t="s">
        <v>116</v>
      </c>
      <c r="F9" s="1015" t="s">
        <v>7</v>
      </c>
      <c r="G9" s="1015"/>
      <c r="H9" s="1015"/>
      <c r="I9" s="1015"/>
      <c r="J9" s="1015" t="s">
        <v>7</v>
      </c>
      <c r="K9" s="1015"/>
      <c r="L9" s="1015"/>
      <c r="M9" s="1104"/>
      <c r="N9" s="1105"/>
    </row>
    <row r="10" spans="1:14" s="82" customFormat="1" ht="86.25" customHeight="1">
      <c r="A10" s="1082"/>
      <c r="B10" s="1083"/>
      <c r="C10" s="1050"/>
      <c r="D10" s="1015"/>
      <c r="E10" s="1015"/>
      <c r="F10" s="113" t="s">
        <v>24</v>
      </c>
      <c r="G10" s="113" t="s">
        <v>26</v>
      </c>
      <c r="H10" s="113" t="s">
        <v>18</v>
      </c>
      <c r="I10" s="113" t="s">
        <v>25</v>
      </c>
      <c r="J10" s="113" t="s">
        <v>17</v>
      </c>
      <c r="K10" s="113" t="s">
        <v>22</v>
      </c>
      <c r="L10" s="113" t="s">
        <v>23</v>
      </c>
      <c r="M10" s="1104"/>
      <c r="N10" s="1105"/>
    </row>
    <row r="11" spans="1:32" ht="13.5" customHeight="1">
      <c r="A11" s="1088" t="s">
        <v>5</v>
      </c>
      <c r="B11" s="1089"/>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100" t="s">
        <v>407</v>
      </c>
      <c r="B12" s="1101"/>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98" t="s">
        <v>363</v>
      </c>
      <c r="B13" s="1099"/>
      <c r="C13" s="148">
        <v>59</v>
      </c>
      <c r="D13" s="148">
        <v>43</v>
      </c>
      <c r="E13" s="148">
        <v>0</v>
      </c>
      <c r="F13" s="148">
        <v>5</v>
      </c>
      <c r="G13" s="148">
        <v>2</v>
      </c>
      <c r="H13" s="148">
        <v>7</v>
      </c>
      <c r="I13" s="148">
        <v>2</v>
      </c>
      <c r="J13" s="148">
        <v>10</v>
      </c>
      <c r="K13" s="148">
        <v>44</v>
      </c>
      <c r="L13" s="148">
        <v>5</v>
      </c>
      <c r="M13" s="145"/>
      <c r="N13" s="146"/>
    </row>
    <row r="14" spans="1:37" s="61" customFormat="1" ht="16.5" customHeight="1">
      <c r="A14" s="1086" t="s">
        <v>37</v>
      </c>
      <c r="B14" s="1087"/>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024" t="s">
        <v>467</v>
      </c>
      <c r="B29" s="1090"/>
      <c r="C29" s="1090"/>
      <c r="D29" s="1090"/>
      <c r="E29" s="167"/>
      <c r="F29" s="167"/>
      <c r="G29" s="167"/>
      <c r="H29" s="1076" t="s">
        <v>417</v>
      </c>
      <c r="I29" s="1076"/>
      <c r="J29" s="1076"/>
      <c r="K29" s="1076"/>
      <c r="L29" s="1076"/>
      <c r="M29" s="168"/>
    </row>
    <row r="30" spans="1:12" ht="18.75">
      <c r="A30" s="1090"/>
      <c r="B30" s="1090"/>
      <c r="C30" s="1090"/>
      <c r="D30" s="1090"/>
      <c r="E30" s="167"/>
      <c r="F30" s="167"/>
      <c r="G30" s="167"/>
      <c r="H30" s="1077" t="s">
        <v>418</v>
      </c>
      <c r="I30" s="1077"/>
      <c r="J30" s="1077"/>
      <c r="K30" s="1077"/>
      <c r="L30" s="1077"/>
    </row>
    <row r="31" spans="1:12" s="41" customFormat="1" ht="16.5" customHeight="1">
      <c r="A31" s="1021"/>
      <c r="B31" s="1021"/>
      <c r="C31" s="1021"/>
      <c r="D31" s="1021"/>
      <c r="E31" s="169"/>
      <c r="F31" s="169"/>
      <c r="G31" s="169"/>
      <c r="H31" s="1022"/>
      <c r="I31" s="1022"/>
      <c r="J31" s="1022"/>
      <c r="K31" s="1022"/>
      <c r="L31" s="1022"/>
    </row>
    <row r="32" spans="1:12" ht="18.75">
      <c r="A32" s="98"/>
      <c r="B32" s="1021" t="s">
        <v>399</v>
      </c>
      <c r="C32" s="1021"/>
      <c r="D32" s="1021"/>
      <c r="E32" s="169"/>
      <c r="F32" s="169"/>
      <c r="G32" s="169"/>
      <c r="H32" s="169"/>
      <c r="I32" s="1091" t="s">
        <v>399</v>
      </c>
      <c r="J32" s="1091"/>
      <c r="K32" s="1091"/>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95" t="s">
        <v>352</v>
      </c>
      <c r="B37" s="995"/>
      <c r="C37" s="995"/>
      <c r="D37" s="995"/>
      <c r="E37" s="100"/>
      <c r="F37" s="100"/>
      <c r="G37" s="100"/>
      <c r="H37" s="996" t="s">
        <v>352</v>
      </c>
      <c r="I37" s="996"/>
      <c r="J37" s="996"/>
      <c r="K37" s="996"/>
      <c r="L37" s="996"/>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85" t="s">
        <v>59</v>
      </c>
      <c r="C40" s="1085"/>
      <c r="D40" s="1085"/>
      <c r="E40" s="1085"/>
      <c r="F40" s="1085"/>
      <c r="G40" s="1085"/>
      <c r="H40" s="1085"/>
      <c r="I40" s="1085"/>
      <c r="J40" s="1085"/>
      <c r="K40" s="1085"/>
      <c r="L40" s="1085"/>
    </row>
    <row r="41" spans="1:12" ht="16.5" customHeight="1">
      <c r="A41" s="174"/>
      <c r="B41" s="1084" t="s">
        <v>61</v>
      </c>
      <c r="C41" s="1084"/>
      <c r="D41" s="1084"/>
      <c r="E41" s="1084"/>
      <c r="F41" s="1084"/>
      <c r="G41" s="1084"/>
      <c r="H41" s="1084"/>
      <c r="I41" s="1084"/>
      <c r="J41" s="1084"/>
      <c r="K41" s="1084"/>
      <c r="L41" s="1084"/>
    </row>
    <row r="42" ht="15.75">
      <c r="B42" s="47"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140" t="s">
        <v>229</v>
      </c>
      <c r="B1" s="1140"/>
      <c r="C1" s="1140"/>
      <c r="D1" s="1136" t="s">
        <v>421</v>
      </c>
      <c r="E1" s="1137"/>
      <c r="F1" s="1137"/>
      <c r="G1" s="1137"/>
      <c r="H1" s="1137"/>
      <c r="I1" s="1137"/>
      <c r="J1" s="1137"/>
      <c r="K1" s="1137"/>
      <c r="L1" s="1137"/>
      <c r="M1" s="1137"/>
      <c r="N1" s="1137"/>
      <c r="O1" s="221"/>
      <c r="P1" s="178" t="s">
        <v>471</v>
      </c>
      <c r="Q1" s="177"/>
      <c r="R1" s="177"/>
      <c r="S1" s="177"/>
      <c r="T1" s="177"/>
      <c r="U1" s="221"/>
    </row>
    <row r="2" spans="1:21" ht="16.5" customHeight="1">
      <c r="A2" s="1138" t="s">
        <v>422</v>
      </c>
      <c r="B2" s="1138"/>
      <c r="C2" s="1138"/>
      <c r="D2" s="1137"/>
      <c r="E2" s="1137"/>
      <c r="F2" s="1137"/>
      <c r="G2" s="1137"/>
      <c r="H2" s="1137"/>
      <c r="I2" s="1137"/>
      <c r="J2" s="1137"/>
      <c r="K2" s="1137"/>
      <c r="L2" s="1137"/>
      <c r="M2" s="1137"/>
      <c r="N2" s="1137"/>
      <c r="O2" s="222"/>
      <c r="P2" s="1129" t="s">
        <v>423</v>
      </c>
      <c r="Q2" s="1129"/>
      <c r="R2" s="1129"/>
      <c r="S2" s="1129"/>
      <c r="T2" s="1129"/>
      <c r="U2" s="222"/>
    </row>
    <row r="3" spans="1:21" ht="16.5" customHeight="1">
      <c r="A3" s="1109" t="s">
        <v>424</v>
      </c>
      <c r="B3" s="1109"/>
      <c r="C3" s="1109"/>
      <c r="D3" s="1141" t="s">
        <v>425</v>
      </c>
      <c r="E3" s="1141"/>
      <c r="F3" s="1141"/>
      <c r="G3" s="1141"/>
      <c r="H3" s="1141"/>
      <c r="I3" s="1141"/>
      <c r="J3" s="1141"/>
      <c r="K3" s="1141"/>
      <c r="L3" s="1141"/>
      <c r="M3" s="1141"/>
      <c r="N3" s="1141"/>
      <c r="O3" s="222"/>
      <c r="P3" s="182" t="s">
        <v>470</v>
      </c>
      <c r="Q3" s="222"/>
      <c r="R3" s="222"/>
      <c r="S3" s="222"/>
      <c r="T3" s="222"/>
      <c r="U3" s="222"/>
    </row>
    <row r="4" spans="1:21" ht="16.5" customHeight="1">
      <c r="A4" s="1142" t="s">
        <v>364</v>
      </c>
      <c r="B4" s="1142"/>
      <c r="C4" s="1142"/>
      <c r="D4" s="1118"/>
      <c r="E4" s="1118"/>
      <c r="F4" s="1118"/>
      <c r="G4" s="1118"/>
      <c r="H4" s="1118"/>
      <c r="I4" s="1118"/>
      <c r="J4" s="1118"/>
      <c r="K4" s="1118"/>
      <c r="L4" s="1118"/>
      <c r="M4" s="1118"/>
      <c r="N4" s="1118"/>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130" t="s">
        <v>72</v>
      </c>
      <c r="B6" s="1131"/>
      <c r="C6" s="1114" t="s">
        <v>230</v>
      </c>
      <c r="D6" s="1139" t="s">
        <v>231</v>
      </c>
      <c r="E6" s="1113"/>
      <c r="F6" s="1113"/>
      <c r="G6" s="1113"/>
      <c r="H6" s="1113"/>
      <c r="I6" s="1113"/>
      <c r="J6" s="1113"/>
      <c r="K6" s="1113"/>
      <c r="L6" s="1113"/>
      <c r="M6" s="1113"/>
      <c r="N6" s="1113"/>
      <c r="O6" s="1113"/>
      <c r="P6" s="1113"/>
      <c r="Q6" s="1113"/>
      <c r="R6" s="1113"/>
      <c r="S6" s="1113"/>
      <c r="T6" s="1114" t="s">
        <v>232</v>
      </c>
      <c r="U6" s="225"/>
    </row>
    <row r="7" spans="1:20" s="227" customFormat="1" ht="12.75" customHeight="1">
      <c r="A7" s="1132"/>
      <c r="B7" s="1133"/>
      <c r="C7" s="1114"/>
      <c r="D7" s="1115" t="s">
        <v>227</v>
      </c>
      <c r="E7" s="1113" t="s">
        <v>7</v>
      </c>
      <c r="F7" s="1113"/>
      <c r="G7" s="1113"/>
      <c r="H7" s="1113"/>
      <c r="I7" s="1113"/>
      <c r="J7" s="1113"/>
      <c r="K7" s="1113"/>
      <c r="L7" s="1113"/>
      <c r="M7" s="1113"/>
      <c r="N7" s="1113"/>
      <c r="O7" s="1113"/>
      <c r="P7" s="1113"/>
      <c r="Q7" s="1113"/>
      <c r="R7" s="1113"/>
      <c r="S7" s="1113"/>
      <c r="T7" s="1114"/>
    </row>
    <row r="8" spans="1:21" s="227" customFormat="1" ht="43.5" customHeight="1">
      <c r="A8" s="1132"/>
      <c r="B8" s="1133"/>
      <c r="C8" s="1114"/>
      <c r="D8" s="1116"/>
      <c r="E8" s="1146" t="s">
        <v>233</v>
      </c>
      <c r="F8" s="1114"/>
      <c r="G8" s="1114"/>
      <c r="H8" s="1114" t="s">
        <v>234</v>
      </c>
      <c r="I8" s="1114"/>
      <c r="J8" s="1114"/>
      <c r="K8" s="1114" t="s">
        <v>235</v>
      </c>
      <c r="L8" s="1114"/>
      <c r="M8" s="1114" t="s">
        <v>236</v>
      </c>
      <c r="N8" s="1114"/>
      <c r="O8" s="1114"/>
      <c r="P8" s="1114" t="s">
        <v>237</v>
      </c>
      <c r="Q8" s="1114" t="s">
        <v>238</v>
      </c>
      <c r="R8" s="1114" t="s">
        <v>239</v>
      </c>
      <c r="S8" s="1143" t="s">
        <v>240</v>
      </c>
      <c r="T8" s="1114"/>
      <c r="U8" s="1106" t="s">
        <v>427</v>
      </c>
    </row>
    <row r="9" spans="1:21" s="227" customFormat="1" ht="44.25" customHeight="1">
      <c r="A9" s="1134"/>
      <c r="B9" s="1135"/>
      <c r="C9" s="1114"/>
      <c r="D9" s="1117"/>
      <c r="E9" s="228" t="s">
        <v>241</v>
      </c>
      <c r="F9" s="224" t="s">
        <v>242</v>
      </c>
      <c r="G9" s="224" t="s">
        <v>428</v>
      </c>
      <c r="H9" s="224" t="s">
        <v>243</v>
      </c>
      <c r="I9" s="224" t="s">
        <v>244</v>
      </c>
      <c r="J9" s="224" t="s">
        <v>245</v>
      </c>
      <c r="K9" s="224" t="s">
        <v>242</v>
      </c>
      <c r="L9" s="224" t="s">
        <v>246</v>
      </c>
      <c r="M9" s="224" t="s">
        <v>247</v>
      </c>
      <c r="N9" s="224" t="s">
        <v>248</v>
      </c>
      <c r="O9" s="224" t="s">
        <v>429</v>
      </c>
      <c r="P9" s="1114"/>
      <c r="Q9" s="1114"/>
      <c r="R9" s="1114"/>
      <c r="S9" s="1143"/>
      <c r="T9" s="1114"/>
      <c r="U9" s="1107"/>
    </row>
    <row r="10" spans="1:21" s="231" customFormat="1" ht="15.75" customHeight="1">
      <c r="A10" s="1110" t="s">
        <v>6</v>
      </c>
      <c r="B10" s="1111"/>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107"/>
    </row>
    <row r="11" spans="1:21" s="231" customFormat="1" ht="15.75" customHeight="1">
      <c r="A11" s="1144" t="s">
        <v>407</v>
      </c>
      <c r="B11" s="1145"/>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108"/>
    </row>
    <row r="12" spans="1:21" s="231" customFormat="1" ht="15.75" customHeight="1">
      <c r="A12" s="1120" t="s">
        <v>408</v>
      </c>
      <c r="B12" s="1121"/>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126" t="s">
        <v>37</v>
      </c>
      <c r="B13" s="1127"/>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112" t="s">
        <v>395</v>
      </c>
      <c r="C28" s="1112"/>
      <c r="D28" s="1112"/>
      <c r="E28" s="1112"/>
      <c r="F28" s="190"/>
      <c r="G28" s="190"/>
      <c r="H28" s="190"/>
      <c r="I28" s="190"/>
      <c r="J28" s="190"/>
      <c r="K28" s="190" t="s">
        <v>249</v>
      </c>
      <c r="L28" s="191"/>
      <c r="M28" s="1119" t="s">
        <v>430</v>
      </c>
      <c r="N28" s="1119"/>
      <c r="O28" s="1119"/>
      <c r="P28" s="1119"/>
      <c r="Q28" s="1119"/>
      <c r="R28" s="1119"/>
      <c r="S28" s="1119"/>
      <c r="T28" s="1119"/>
    </row>
    <row r="29" spans="1:20" s="242" customFormat="1" ht="18.75" customHeight="1">
      <c r="A29" s="241"/>
      <c r="B29" s="1125" t="s">
        <v>250</v>
      </c>
      <c r="C29" s="1125"/>
      <c r="D29" s="1125"/>
      <c r="E29" s="243"/>
      <c r="F29" s="192"/>
      <c r="G29" s="192"/>
      <c r="H29" s="192"/>
      <c r="I29" s="192"/>
      <c r="J29" s="192"/>
      <c r="K29" s="192"/>
      <c r="L29" s="191"/>
      <c r="M29" s="1128" t="s">
        <v>419</v>
      </c>
      <c r="N29" s="1128"/>
      <c r="O29" s="1128"/>
      <c r="P29" s="1128"/>
      <c r="Q29" s="1128"/>
      <c r="R29" s="1128"/>
      <c r="S29" s="1128"/>
      <c r="T29" s="1128"/>
    </row>
    <row r="30" spans="1:20" s="242" customFormat="1" ht="18.75">
      <c r="A30" s="193"/>
      <c r="B30" s="1122"/>
      <c r="C30" s="1122"/>
      <c r="D30" s="1122"/>
      <c r="E30" s="195"/>
      <c r="F30" s="195"/>
      <c r="G30" s="195"/>
      <c r="H30" s="195"/>
      <c r="I30" s="195"/>
      <c r="J30" s="195"/>
      <c r="K30" s="195"/>
      <c r="L30" s="195"/>
      <c r="M30" s="1123"/>
      <c r="N30" s="1123"/>
      <c r="O30" s="1123"/>
      <c r="P30" s="1123"/>
      <c r="Q30" s="1123"/>
      <c r="R30" s="1123"/>
      <c r="S30" s="1123"/>
      <c r="T30" s="1123"/>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124" t="s">
        <v>399</v>
      </c>
      <c r="C36" s="1124"/>
      <c r="D36" s="1124"/>
      <c r="E36" s="245"/>
      <c r="F36" s="245"/>
      <c r="G36" s="245"/>
      <c r="H36" s="245"/>
      <c r="I36" s="245"/>
      <c r="J36" s="245"/>
      <c r="K36" s="245"/>
      <c r="L36" s="245"/>
      <c r="M36" s="245"/>
      <c r="N36" s="1124" t="s">
        <v>399</v>
      </c>
      <c r="O36" s="1124"/>
      <c r="P36" s="1124"/>
      <c r="Q36" s="1124"/>
      <c r="R36" s="1124"/>
      <c r="S36" s="1124"/>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95" t="s">
        <v>352</v>
      </c>
      <c r="C38" s="995"/>
      <c r="D38" s="995"/>
      <c r="E38" s="219"/>
      <c r="F38" s="219"/>
      <c r="G38" s="219"/>
      <c r="H38" s="219"/>
      <c r="I38" s="191"/>
      <c r="J38" s="191"/>
      <c r="K38" s="191"/>
      <c r="L38" s="191"/>
      <c r="M38" s="996" t="s">
        <v>353</v>
      </c>
      <c r="N38" s="996"/>
      <c r="O38" s="996"/>
      <c r="P38" s="996"/>
      <c r="Q38" s="996"/>
      <c r="R38" s="996"/>
      <c r="S38" s="996"/>
      <c r="T38" s="996"/>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171" t="s">
        <v>255</v>
      </c>
      <c r="B1" s="1171"/>
      <c r="C1" s="1171"/>
      <c r="D1" s="247"/>
      <c r="E1" s="1180" t="s">
        <v>256</v>
      </c>
      <c r="F1" s="1180"/>
      <c r="G1" s="1180"/>
      <c r="H1" s="1180"/>
      <c r="I1" s="1180"/>
      <c r="J1" s="1180"/>
      <c r="K1" s="1180"/>
      <c r="L1" s="1180"/>
      <c r="M1" s="1180"/>
      <c r="N1" s="1180"/>
      <c r="O1" s="200"/>
      <c r="P1" s="1176" t="s">
        <v>469</v>
      </c>
      <c r="Q1" s="1176"/>
      <c r="R1" s="1176"/>
      <c r="S1" s="1176"/>
      <c r="T1" s="1176"/>
    </row>
    <row r="2" spans="1:20" ht="15.75" customHeight="1">
      <c r="A2" s="1172" t="s">
        <v>431</v>
      </c>
      <c r="B2" s="1172"/>
      <c r="C2" s="1172"/>
      <c r="D2" s="1172"/>
      <c r="E2" s="1174" t="s">
        <v>257</v>
      </c>
      <c r="F2" s="1174"/>
      <c r="G2" s="1174"/>
      <c r="H2" s="1174"/>
      <c r="I2" s="1174"/>
      <c r="J2" s="1174"/>
      <c r="K2" s="1174"/>
      <c r="L2" s="1174"/>
      <c r="M2" s="1174"/>
      <c r="N2" s="1174"/>
      <c r="O2" s="203"/>
      <c r="P2" s="1177" t="s">
        <v>411</v>
      </c>
      <c r="Q2" s="1177"/>
      <c r="R2" s="1177"/>
      <c r="S2" s="1177"/>
      <c r="T2" s="1177"/>
    </row>
    <row r="3" spans="1:20" ht="17.25">
      <c r="A3" s="1172" t="s">
        <v>362</v>
      </c>
      <c r="B3" s="1172"/>
      <c r="C3" s="1172"/>
      <c r="D3" s="248"/>
      <c r="E3" s="1182" t="s">
        <v>363</v>
      </c>
      <c r="F3" s="1182"/>
      <c r="G3" s="1182"/>
      <c r="H3" s="1182"/>
      <c r="I3" s="1182"/>
      <c r="J3" s="1182"/>
      <c r="K3" s="1182"/>
      <c r="L3" s="1182"/>
      <c r="M3" s="1182"/>
      <c r="N3" s="1182"/>
      <c r="O3" s="203"/>
      <c r="P3" s="1178" t="s">
        <v>470</v>
      </c>
      <c r="Q3" s="1178"/>
      <c r="R3" s="1178"/>
      <c r="S3" s="1178"/>
      <c r="T3" s="1178"/>
    </row>
    <row r="4" spans="1:20" ht="18.75" customHeight="1">
      <c r="A4" s="1173" t="s">
        <v>364</v>
      </c>
      <c r="B4" s="1173"/>
      <c r="C4" s="1173"/>
      <c r="D4" s="1175"/>
      <c r="E4" s="1175"/>
      <c r="F4" s="1175"/>
      <c r="G4" s="1175"/>
      <c r="H4" s="1175"/>
      <c r="I4" s="1175"/>
      <c r="J4" s="1175"/>
      <c r="K4" s="1175"/>
      <c r="L4" s="1175"/>
      <c r="M4" s="1175"/>
      <c r="N4" s="1175"/>
      <c r="O4" s="204"/>
      <c r="P4" s="1177" t="s">
        <v>403</v>
      </c>
      <c r="Q4" s="1178"/>
      <c r="R4" s="1178"/>
      <c r="S4" s="1178"/>
      <c r="T4" s="1178"/>
    </row>
    <row r="5" spans="1:23" ht="15">
      <c r="A5" s="217"/>
      <c r="B5" s="217"/>
      <c r="C5" s="249"/>
      <c r="D5" s="249"/>
      <c r="E5" s="217"/>
      <c r="F5" s="217"/>
      <c r="G5" s="217"/>
      <c r="H5" s="217"/>
      <c r="I5" s="217"/>
      <c r="J5" s="217"/>
      <c r="K5" s="217"/>
      <c r="L5" s="217"/>
      <c r="P5" s="1161" t="s">
        <v>426</v>
      </c>
      <c r="Q5" s="1161"/>
      <c r="R5" s="1161"/>
      <c r="S5" s="1161"/>
      <c r="T5" s="1161"/>
      <c r="U5" s="250"/>
      <c r="V5" s="250"/>
      <c r="W5" s="250"/>
    </row>
    <row r="6" spans="1:23" ht="29.25" customHeight="1">
      <c r="A6" s="1130" t="s">
        <v>72</v>
      </c>
      <c r="B6" s="1158"/>
      <c r="C6" s="1153" t="s">
        <v>2</v>
      </c>
      <c r="D6" s="1162" t="s">
        <v>258</v>
      </c>
      <c r="E6" s="1163"/>
      <c r="F6" s="1163"/>
      <c r="G6" s="1163"/>
      <c r="H6" s="1163"/>
      <c r="I6" s="1163"/>
      <c r="J6" s="1164"/>
      <c r="K6" s="1183" t="s">
        <v>259</v>
      </c>
      <c r="L6" s="1184"/>
      <c r="M6" s="1184"/>
      <c r="N6" s="1184"/>
      <c r="O6" s="1184"/>
      <c r="P6" s="1184"/>
      <c r="Q6" s="1184"/>
      <c r="R6" s="1184"/>
      <c r="S6" s="1184"/>
      <c r="T6" s="1185"/>
      <c r="U6" s="251"/>
      <c r="V6" s="252"/>
      <c r="W6" s="252"/>
    </row>
    <row r="7" spans="1:20" ht="19.5" customHeight="1">
      <c r="A7" s="1132"/>
      <c r="B7" s="1159"/>
      <c r="C7" s="1154"/>
      <c r="D7" s="1163" t="s">
        <v>7</v>
      </c>
      <c r="E7" s="1163"/>
      <c r="F7" s="1163"/>
      <c r="G7" s="1163"/>
      <c r="H7" s="1163"/>
      <c r="I7" s="1163"/>
      <c r="J7" s="1164"/>
      <c r="K7" s="1186"/>
      <c r="L7" s="1187"/>
      <c r="M7" s="1187"/>
      <c r="N7" s="1187"/>
      <c r="O7" s="1187"/>
      <c r="P7" s="1187"/>
      <c r="Q7" s="1187"/>
      <c r="R7" s="1187"/>
      <c r="S7" s="1187"/>
      <c r="T7" s="1188"/>
    </row>
    <row r="8" spans="1:20" ht="33" customHeight="1">
      <c r="A8" s="1132"/>
      <c r="B8" s="1159"/>
      <c r="C8" s="1154"/>
      <c r="D8" s="1151" t="s">
        <v>260</v>
      </c>
      <c r="E8" s="1189"/>
      <c r="F8" s="1152" t="s">
        <v>261</v>
      </c>
      <c r="G8" s="1189"/>
      <c r="H8" s="1152" t="s">
        <v>262</v>
      </c>
      <c r="I8" s="1189"/>
      <c r="J8" s="1152" t="s">
        <v>263</v>
      </c>
      <c r="K8" s="1179" t="s">
        <v>264</v>
      </c>
      <c r="L8" s="1179"/>
      <c r="M8" s="1179"/>
      <c r="N8" s="1179" t="s">
        <v>265</v>
      </c>
      <c r="O8" s="1179"/>
      <c r="P8" s="1179"/>
      <c r="Q8" s="1152" t="s">
        <v>266</v>
      </c>
      <c r="R8" s="1181" t="s">
        <v>267</v>
      </c>
      <c r="S8" s="1181" t="s">
        <v>268</v>
      </c>
      <c r="T8" s="1152" t="s">
        <v>269</v>
      </c>
    </row>
    <row r="9" spans="1:20" ht="18.75" customHeight="1">
      <c r="A9" s="1132"/>
      <c r="B9" s="1159"/>
      <c r="C9" s="1154"/>
      <c r="D9" s="1151" t="s">
        <v>270</v>
      </c>
      <c r="E9" s="1152" t="s">
        <v>271</v>
      </c>
      <c r="F9" s="1152" t="s">
        <v>270</v>
      </c>
      <c r="G9" s="1152" t="s">
        <v>271</v>
      </c>
      <c r="H9" s="1152" t="s">
        <v>270</v>
      </c>
      <c r="I9" s="1152" t="s">
        <v>272</v>
      </c>
      <c r="J9" s="1152"/>
      <c r="K9" s="1179"/>
      <c r="L9" s="1179"/>
      <c r="M9" s="1179"/>
      <c r="N9" s="1179"/>
      <c r="O9" s="1179"/>
      <c r="P9" s="1179"/>
      <c r="Q9" s="1152"/>
      <c r="R9" s="1181"/>
      <c r="S9" s="1181"/>
      <c r="T9" s="1152"/>
    </row>
    <row r="10" spans="1:20" ht="23.25" customHeight="1">
      <c r="A10" s="1134"/>
      <c r="B10" s="1160"/>
      <c r="C10" s="1155"/>
      <c r="D10" s="1151"/>
      <c r="E10" s="1152"/>
      <c r="F10" s="1152"/>
      <c r="G10" s="1152"/>
      <c r="H10" s="1152"/>
      <c r="I10" s="1152"/>
      <c r="J10" s="1152"/>
      <c r="K10" s="253" t="s">
        <v>273</v>
      </c>
      <c r="L10" s="253" t="s">
        <v>248</v>
      </c>
      <c r="M10" s="253" t="s">
        <v>274</v>
      </c>
      <c r="N10" s="253" t="s">
        <v>273</v>
      </c>
      <c r="O10" s="253" t="s">
        <v>275</v>
      </c>
      <c r="P10" s="253" t="s">
        <v>276</v>
      </c>
      <c r="Q10" s="1152"/>
      <c r="R10" s="1181"/>
      <c r="S10" s="1181"/>
      <c r="T10" s="1152"/>
    </row>
    <row r="11" spans="1:32" s="210" customFormat="1" ht="17.25" customHeight="1">
      <c r="A11" s="1156" t="s">
        <v>6</v>
      </c>
      <c r="B11" s="1157"/>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68" t="s">
        <v>432</v>
      </c>
      <c r="B12" s="1169"/>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147" t="s">
        <v>408</v>
      </c>
      <c r="B13" s="1148"/>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150" t="s">
        <v>277</v>
      </c>
      <c r="B14" s="1151"/>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166" t="s">
        <v>420</v>
      </c>
      <c r="C29" s="1166"/>
      <c r="D29" s="1166"/>
      <c r="E29" s="1166"/>
      <c r="F29" s="267"/>
      <c r="G29" s="267"/>
      <c r="H29" s="267"/>
      <c r="I29" s="267"/>
      <c r="J29" s="267"/>
      <c r="K29" s="267"/>
      <c r="L29" s="215"/>
      <c r="M29" s="1165" t="s">
        <v>433</v>
      </c>
      <c r="N29" s="1165"/>
      <c r="O29" s="1165"/>
      <c r="P29" s="1165"/>
      <c r="Q29" s="1165"/>
      <c r="R29" s="1165"/>
      <c r="S29" s="1165"/>
      <c r="T29" s="1165"/>
    </row>
    <row r="30" spans="1:20" ht="18.75" customHeight="1">
      <c r="A30" s="211"/>
      <c r="B30" s="1167" t="s">
        <v>250</v>
      </c>
      <c r="C30" s="1167"/>
      <c r="D30" s="1167"/>
      <c r="E30" s="1167"/>
      <c r="F30" s="214"/>
      <c r="G30" s="214"/>
      <c r="H30" s="214"/>
      <c r="I30" s="214"/>
      <c r="J30" s="214"/>
      <c r="K30" s="214"/>
      <c r="L30" s="215"/>
      <c r="M30" s="1170" t="s">
        <v>251</v>
      </c>
      <c r="N30" s="1170"/>
      <c r="O30" s="1170"/>
      <c r="P30" s="1170"/>
      <c r="Q30" s="1170"/>
      <c r="R30" s="1170"/>
      <c r="S30" s="1170"/>
      <c r="T30" s="1170"/>
    </row>
    <row r="31" spans="1:20" ht="18.75">
      <c r="A31" s="217"/>
      <c r="B31" s="1122"/>
      <c r="C31" s="1122"/>
      <c r="D31" s="1122"/>
      <c r="E31" s="1122"/>
      <c r="F31" s="218"/>
      <c r="G31" s="218"/>
      <c r="H31" s="218"/>
      <c r="I31" s="218"/>
      <c r="J31" s="218"/>
      <c r="K31" s="218"/>
      <c r="L31" s="218"/>
      <c r="M31" s="1123"/>
      <c r="N31" s="1123"/>
      <c r="O31" s="1123"/>
      <c r="P31" s="1123"/>
      <c r="Q31" s="1123"/>
      <c r="R31" s="1123"/>
      <c r="S31" s="1123"/>
      <c r="T31" s="1123"/>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149" t="s">
        <v>399</v>
      </c>
      <c r="C33" s="1149"/>
      <c r="D33" s="1149"/>
      <c r="E33" s="1149"/>
      <c r="F33" s="1149"/>
      <c r="G33" s="268"/>
      <c r="H33" s="268"/>
      <c r="I33" s="268"/>
      <c r="J33" s="268"/>
      <c r="K33" s="268"/>
      <c r="L33" s="268"/>
      <c r="M33" s="268"/>
      <c r="N33" s="1149" t="s">
        <v>399</v>
      </c>
      <c r="O33" s="1149"/>
      <c r="P33" s="1149"/>
      <c r="Q33" s="1149"/>
      <c r="R33" s="1149"/>
      <c r="S33" s="1149"/>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95" t="s">
        <v>352</v>
      </c>
      <c r="C35" s="995"/>
      <c r="D35" s="995"/>
      <c r="E35" s="995"/>
      <c r="F35" s="219"/>
      <c r="G35" s="219"/>
      <c r="H35" s="219"/>
      <c r="I35" s="191"/>
      <c r="J35" s="191"/>
      <c r="K35" s="191"/>
      <c r="L35" s="191"/>
      <c r="M35" s="996" t="s">
        <v>353</v>
      </c>
      <c r="N35" s="996"/>
      <c r="O35" s="996"/>
      <c r="P35" s="996"/>
      <c r="Q35" s="996"/>
      <c r="R35" s="996"/>
      <c r="S35" s="996"/>
      <c r="T35" s="996"/>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93" t="s">
        <v>280</v>
      </c>
      <c r="B1" s="1193"/>
      <c r="C1" s="1193"/>
      <c r="D1" s="1196" t="s">
        <v>472</v>
      </c>
      <c r="E1" s="1196"/>
      <c r="F1" s="1196"/>
      <c r="G1" s="1196"/>
      <c r="H1" s="1196"/>
      <c r="I1" s="1196"/>
      <c r="J1" s="1197" t="s">
        <v>473</v>
      </c>
      <c r="K1" s="1198"/>
      <c r="L1" s="1198"/>
    </row>
    <row r="2" spans="1:12" ht="34.5" customHeight="1">
      <c r="A2" s="1199" t="s">
        <v>434</v>
      </c>
      <c r="B2" s="1199"/>
      <c r="C2" s="1199"/>
      <c r="D2" s="1196"/>
      <c r="E2" s="1196"/>
      <c r="F2" s="1196"/>
      <c r="G2" s="1196"/>
      <c r="H2" s="1196"/>
      <c r="I2" s="1196"/>
      <c r="J2" s="1200" t="s">
        <v>474</v>
      </c>
      <c r="K2" s="1201"/>
      <c r="L2" s="1201"/>
    </row>
    <row r="3" spans="1:12" ht="15" customHeight="1">
      <c r="A3" s="274" t="s">
        <v>364</v>
      </c>
      <c r="B3" s="183"/>
      <c r="C3" s="1202"/>
      <c r="D3" s="1202"/>
      <c r="E3" s="1202"/>
      <c r="F3" s="1202"/>
      <c r="G3" s="1202"/>
      <c r="H3" s="1202"/>
      <c r="I3" s="1202"/>
      <c r="J3" s="1194"/>
      <c r="K3" s="1195"/>
      <c r="L3" s="1195"/>
    </row>
    <row r="4" spans="1:12" ht="15.75" customHeight="1">
      <c r="A4" s="275"/>
      <c r="B4" s="275"/>
      <c r="C4" s="276"/>
      <c r="D4" s="276"/>
      <c r="E4" s="179"/>
      <c r="F4" s="179"/>
      <c r="G4" s="179"/>
      <c r="H4" s="277"/>
      <c r="I4" s="277"/>
      <c r="J4" s="1190" t="s">
        <v>281</v>
      </c>
      <c r="K4" s="1190"/>
      <c r="L4" s="1190"/>
    </row>
    <row r="5" spans="1:12" s="278" customFormat="1" ht="28.5" customHeight="1">
      <c r="A5" s="1204" t="s">
        <v>72</v>
      </c>
      <c r="B5" s="1204"/>
      <c r="C5" s="1114" t="s">
        <v>38</v>
      </c>
      <c r="D5" s="1114" t="s">
        <v>282</v>
      </c>
      <c r="E5" s="1114"/>
      <c r="F5" s="1114"/>
      <c r="G5" s="1114"/>
      <c r="H5" s="1114" t="s">
        <v>283</v>
      </c>
      <c r="I5" s="1114"/>
      <c r="J5" s="1114" t="s">
        <v>284</v>
      </c>
      <c r="K5" s="1114"/>
      <c r="L5" s="1114"/>
    </row>
    <row r="6" spans="1:13" s="278" customFormat="1" ht="80.25" customHeight="1">
      <c r="A6" s="1204"/>
      <c r="B6" s="1204"/>
      <c r="C6" s="1114"/>
      <c r="D6" s="224" t="s">
        <v>285</v>
      </c>
      <c r="E6" s="224" t="s">
        <v>286</v>
      </c>
      <c r="F6" s="224" t="s">
        <v>435</v>
      </c>
      <c r="G6" s="224" t="s">
        <v>287</v>
      </c>
      <c r="H6" s="224" t="s">
        <v>288</v>
      </c>
      <c r="I6" s="224" t="s">
        <v>289</v>
      </c>
      <c r="J6" s="224" t="s">
        <v>290</v>
      </c>
      <c r="K6" s="224" t="s">
        <v>291</v>
      </c>
      <c r="L6" s="224" t="s">
        <v>292</v>
      </c>
      <c r="M6" s="279"/>
    </row>
    <row r="7" spans="1:12" s="280" customFormat="1" ht="16.5" customHeight="1">
      <c r="A7" s="1191" t="s">
        <v>6</v>
      </c>
      <c r="B7" s="1191"/>
      <c r="C7" s="230">
        <v>1</v>
      </c>
      <c r="D7" s="230">
        <v>2</v>
      </c>
      <c r="E7" s="230">
        <v>3</v>
      </c>
      <c r="F7" s="230">
        <v>4</v>
      </c>
      <c r="G7" s="230">
        <v>5</v>
      </c>
      <c r="H7" s="230">
        <v>6</v>
      </c>
      <c r="I7" s="230">
        <v>7</v>
      </c>
      <c r="J7" s="230">
        <v>8</v>
      </c>
      <c r="K7" s="230">
        <v>9</v>
      </c>
      <c r="L7" s="230">
        <v>10</v>
      </c>
    </row>
    <row r="8" spans="1:12" s="280" customFormat="1" ht="16.5" customHeight="1">
      <c r="A8" s="1207" t="s">
        <v>432</v>
      </c>
      <c r="B8" s="1208"/>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205" t="s">
        <v>408</v>
      </c>
      <c r="B9" s="1206"/>
      <c r="C9" s="233">
        <v>9</v>
      </c>
      <c r="D9" s="233">
        <v>2</v>
      </c>
      <c r="E9" s="233">
        <v>2</v>
      </c>
      <c r="F9" s="233">
        <v>0</v>
      </c>
      <c r="G9" s="233">
        <v>5</v>
      </c>
      <c r="H9" s="233">
        <v>8</v>
      </c>
      <c r="I9" s="233">
        <v>0</v>
      </c>
      <c r="J9" s="233">
        <v>8</v>
      </c>
      <c r="K9" s="233">
        <v>1</v>
      </c>
      <c r="L9" s="233">
        <v>0</v>
      </c>
    </row>
    <row r="10" spans="1:12" s="280" customFormat="1" ht="16.5" customHeight="1">
      <c r="A10" s="1192" t="s">
        <v>277</v>
      </c>
      <c r="B10" s="1192"/>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112" t="s">
        <v>437</v>
      </c>
      <c r="B25" s="1112"/>
      <c r="C25" s="1112"/>
      <c r="D25" s="1112"/>
      <c r="E25" s="191"/>
      <c r="F25" s="1119" t="s">
        <v>395</v>
      </c>
      <c r="G25" s="1119"/>
      <c r="H25" s="1119"/>
      <c r="I25" s="1119"/>
      <c r="J25" s="1119"/>
      <c r="K25" s="1119"/>
      <c r="L25" s="1119"/>
      <c r="AJ25" s="199" t="s">
        <v>393</v>
      </c>
    </row>
    <row r="26" spans="1:44" ht="15" customHeight="1">
      <c r="A26" s="1125" t="s">
        <v>250</v>
      </c>
      <c r="B26" s="1125"/>
      <c r="C26" s="1125"/>
      <c r="D26" s="1125"/>
      <c r="E26" s="192"/>
      <c r="F26" s="1128" t="s">
        <v>251</v>
      </c>
      <c r="G26" s="1128"/>
      <c r="H26" s="1128"/>
      <c r="I26" s="1128"/>
      <c r="J26" s="1128"/>
      <c r="K26" s="1128"/>
      <c r="L26" s="1128"/>
      <c r="AR26" s="199"/>
    </row>
    <row r="27" spans="1:12" s="179" customFormat="1" ht="18.75">
      <c r="A27" s="1122"/>
      <c r="B27" s="1122"/>
      <c r="C27" s="1122"/>
      <c r="D27" s="1122"/>
      <c r="E27" s="191"/>
      <c r="F27" s="1123"/>
      <c r="G27" s="1123"/>
      <c r="H27" s="1123"/>
      <c r="I27" s="1123"/>
      <c r="J27" s="1123"/>
      <c r="K27" s="1123"/>
      <c r="L27" s="1123"/>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203" t="s">
        <v>399</v>
      </c>
      <c r="C29" s="1203"/>
      <c r="D29" s="191"/>
      <c r="E29" s="191"/>
      <c r="F29" s="191"/>
      <c r="G29" s="191"/>
      <c r="H29" s="1203" t="s">
        <v>399</v>
      </c>
      <c r="I29" s="1203"/>
      <c r="J29" s="1203"/>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95" t="s">
        <v>352</v>
      </c>
      <c r="B37" s="995"/>
      <c r="C37" s="995"/>
      <c r="D37" s="995"/>
      <c r="E37" s="219"/>
      <c r="F37" s="996" t="s">
        <v>353</v>
      </c>
      <c r="G37" s="996"/>
      <c r="H37" s="996"/>
      <c r="I37" s="996"/>
      <c r="J37" s="996"/>
      <c r="K37" s="996"/>
      <c r="L37" s="996"/>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216" t="s">
        <v>298</v>
      </c>
      <c r="B1" s="1216"/>
      <c r="C1" s="1216"/>
      <c r="D1" s="1196" t="s">
        <v>475</v>
      </c>
      <c r="E1" s="1196"/>
      <c r="F1" s="1196"/>
      <c r="G1" s="1196"/>
      <c r="H1" s="1196"/>
      <c r="I1" s="179"/>
      <c r="J1" s="180" t="s">
        <v>469</v>
      </c>
      <c r="K1" s="289"/>
      <c r="L1" s="289"/>
    </row>
    <row r="2" spans="1:12" ht="15.75" customHeight="1">
      <c r="A2" s="1220" t="s">
        <v>410</v>
      </c>
      <c r="B2" s="1220"/>
      <c r="C2" s="1220"/>
      <c r="D2" s="1196"/>
      <c r="E2" s="1196"/>
      <c r="F2" s="1196"/>
      <c r="G2" s="1196"/>
      <c r="H2" s="1196"/>
      <c r="I2" s="179"/>
      <c r="J2" s="290" t="s">
        <v>411</v>
      </c>
      <c r="K2" s="290"/>
      <c r="L2" s="290"/>
    </row>
    <row r="3" spans="1:12" ht="18.75" customHeight="1">
      <c r="A3" s="1138" t="s">
        <v>362</v>
      </c>
      <c r="B3" s="1138"/>
      <c r="C3" s="1138"/>
      <c r="D3" s="176"/>
      <c r="E3" s="176"/>
      <c r="F3" s="176"/>
      <c r="G3" s="176"/>
      <c r="H3" s="176"/>
      <c r="I3" s="179"/>
      <c r="J3" s="183" t="s">
        <v>468</v>
      </c>
      <c r="K3" s="183"/>
      <c r="L3" s="183"/>
    </row>
    <row r="4" spans="1:12" ht="15.75" customHeight="1">
      <c r="A4" s="1217" t="s">
        <v>438</v>
      </c>
      <c r="B4" s="1217"/>
      <c r="C4" s="1217"/>
      <c r="D4" s="1215"/>
      <c r="E4" s="1215"/>
      <c r="F4" s="1215"/>
      <c r="G4" s="1215"/>
      <c r="H4" s="1215"/>
      <c r="I4" s="179"/>
      <c r="J4" s="291" t="s">
        <v>403</v>
      </c>
      <c r="K4" s="291"/>
      <c r="L4" s="291"/>
    </row>
    <row r="5" spans="1:12" ht="15.75">
      <c r="A5" s="1221"/>
      <c r="B5" s="1221"/>
      <c r="C5" s="175"/>
      <c r="D5" s="179"/>
      <c r="E5" s="179"/>
      <c r="F5" s="179"/>
      <c r="G5" s="179"/>
      <c r="H5" s="292"/>
      <c r="I5" s="1213" t="s">
        <v>439</v>
      </c>
      <c r="J5" s="1213"/>
      <c r="K5" s="1213"/>
      <c r="L5" s="1213"/>
    </row>
    <row r="6" spans="1:12" ht="18.75" customHeight="1">
      <c r="A6" s="1130" t="s">
        <v>72</v>
      </c>
      <c r="B6" s="1131"/>
      <c r="C6" s="1209" t="s">
        <v>299</v>
      </c>
      <c r="D6" s="1126" t="s">
        <v>300</v>
      </c>
      <c r="E6" s="1214"/>
      <c r="F6" s="1127"/>
      <c r="G6" s="1126" t="s">
        <v>301</v>
      </c>
      <c r="H6" s="1214"/>
      <c r="I6" s="1214"/>
      <c r="J6" s="1214"/>
      <c r="K6" s="1214"/>
      <c r="L6" s="1127"/>
    </row>
    <row r="7" spans="1:12" ht="15.75" customHeight="1">
      <c r="A7" s="1132"/>
      <c r="B7" s="1133"/>
      <c r="C7" s="1210"/>
      <c r="D7" s="1126" t="s">
        <v>7</v>
      </c>
      <c r="E7" s="1214"/>
      <c r="F7" s="1127"/>
      <c r="G7" s="1209" t="s">
        <v>37</v>
      </c>
      <c r="H7" s="1126" t="s">
        <v>7</v>
      </c>
      <c r="I7" s="1214"/>
      <c r="J7" s="1214"/>
      <c r="K7" s="1214"/>
      <c r="L7" s="1127"/>
    </row>
    <row r="8" spans="1:12" ht="14.25" customHeight="1">
      <c r="A8" s="1132"/>
      <c r="B8" s="1133"/>
      <c r="C8" s="1210"/>
      <c r="D8" s="1209" t="s">
        <v>302</v>
      </c>
      <c r="E8" s="1209" t="s">
        <v>303</v>
      </c>
      <c r="F8" s="1209" t="s">
        <v>304</v>
      </c>
      <c r="G8" s="1210"/>
      <c r="H8" s="1209" t="s">
        <v>305</v>
      </c>
      <c r="I8" s="1209" t="s">
        <v>306</v>
      </c>
      <c r="J8" s="1209" t="s">
        <v>307</v>
      </c>
      <c r="K8" s="1209" t="s">
        <v>308</v>
      </c>
      <c r="L8" s="1209" t="s">
        <v>309</v>
      </c>
    </row>
    <row r="9" spans="1:12" ht="77.25" customHeight="1">
      <c r="A9" s="1134"/>
      <c r="B9" s="1135"/>
      <c r="C9" s="1211"/>
      <c r="D9" s="1211"/>
      <c r="E9" s="1211"/>
      <c r="F9" s="1211"/>
      <c r="G9" s="1211"/>
      <c r="H9" s="1211"/>
      <c r="I9" s="1211"/>
      <c r="J9" s="1211"/>
      <c r="K9" s="1211"/>
      <c r="L9" s="1211"/>
    </row>
    <row r="10" spans="1:12" s="280" customFormat="1" ht="16.5" customHeight="1">
      <c r="A10" s="1222" t="s">
        <v>6</v>
      </c>
      <c r="B10" s="1223"/>
      <c r="C10" s="229">
        <v>1</v>
      </c>
      <c r="D10" s="229">
        <v>2</v>
      </c>
      <c r="E10" s="229">
        <v>3</v>
      </c>
      <c r="F10" s="229">
        <v>4</v>
      </c>
      <c r="G10" s="229">
        <v>5</v>
      </c>
      <c r="H10" s="229">
        <v>6</v>
      </c>
      <c r="I10" s="229">
        <v>7</v>
      </c>
      <c r="J10" s="229">
        <v>8</v>
      </c>
      <c r="K10" s="230" t="s">
        <v>78</v>
      </c>
      <c r="L10" s="230" t="s">
        <v>101</v>
      </c>
    </row>
    <row r="11" spans="1:12" s="280" customFormat="1" ht="16.5" customHeight="1">
      <c r="A11" s="1226" t="s">
        <v>407</v>
      </c>
      <c r="B11" s="1227"/>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224" t="s">
        <v>408</v>
      </c>
      <c r="B12" s="1225"/>
      <c r="C12" s="233">
        <v>12</v>
      </c>
      <c r="D12" s="233">
        <v>0</v>
      </c>
      <c r="E12" s="233">
        <v>1</v>
      </c>
      <c r="F12" s="233">
        <v>11</v>
      </c>
      <c r="G12" s="233">
        <v>10</v>
      </c>
      <c r="H12" s="233">
        <v>0</v>
      </c>
      <c r="I12" s="233">
        <v>0</v>
      </c>
      <c r="J12" s="233">
        <v>0</v>
      </c>
      <c r="K12" s="233">
        <v>6</v>
      </c>
      <c r="L12" s="233">
        <v>4</v>
      </c>
    </row>
    <row r="13" spans="1:32" s="280" customFormat="1" ht="16.5" customHeight="1">
      <c r="A13" s="1218" t="s">
        <v>37</v>
      </c>
      <c r="B13" s="1219"/>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112" t="s">
        <v>395</v>
      </c>
      <c r="B28" s="1112"/>
      <c r="C28" s="1112"/>
      <c r="D28" s="1112"/>
      <c r="E28" s="1112"/>
      <c r="F28" s="191"/>
      <c r="G28" s="190"/>
      <c r="H28" s="303" t="s">
        <v>440</v>
      </c>
      <c r="I28" s="304"/>
      <c r="J28" s="304"/>
      <c r="K28" s="304"/>
      <c r="L28" s="304"/>
      <c r="AG28" s="242" t="s">
        <v>396</v>
      </c>
      <c r="AI28" s="199">
        <f>82/88</f>
        <v>0.9318181818181818</v>
      </c>
    </row>
    <row r="29" spans="1:12" ht="15" customHeight="1">
      <c r="A29" s="1125" t="s">
        <v>4</v>
      </c>
      <c r="B29" s="1125"/>
      <c r="C29" s="1125"/>
      <c r="D29" s="1125"/>
      <c r="E29" s="1125"/>
      <c r="F29" s="191"/>
      <c r="G29" s="192"/>
      <c r="H29" s="1128" t="s">
        <v>251</v>
      </c>
      <c r="I29" s="1128"/>
      <c r="J29" s="1128"/>
      <c r="K29" s="1128"/>
      <c r="L29" s="1128"/>
    </row>
    <row r="30" spans="1:14" s="179" customFormat="1" ht="18.75">
      <c r="A30" s="1122"/>
      <c r="B30" s="1122"/>
      <c r="C30" s="1122"/>
      <c r="D30" s="1122"/>
      <c r="E30" s="1122"/>
      <c r="F30" s="305"/>
      <c r="G30" s="191"/>
      <c r="H30" s="1123"/>
      <c r="I30" s="1123"/>
      <c r="J30" s="1123"/>
      <c r="K30" s="1123"/>
      <c r="L30" s="1123"/>
      <c r="M30" s="306"/>
      <c r="N30" s="306"/>
    </row>
    <row r="31" spans="1:12" ht="18">
      <c r="A31" s="191"/>
      <c r="B31" s="191"/>
      <c r="C31" s="191"/>
      <c r="D31" s="191"/>
      <c r="E31" s="191"/>
      <c r="F31" s="191"/>
      <c r="G31" s="191"/>
      <c r="H31" s="191"/>
      <c r="I31" s="191"/>
      <c r="J31" s="191"/>
      <c r="K31" s="191"/>
      <c r="L31" s="307"/>
    </row>
    <row r="32" spans="1:12" ht="18">
      <c r="A32" s="191"/>
      <c r="B32" s="1203" t="s">
        <v>399</v>
      </c>
      <c r="C32" s="1203"/>
      <c r="D32" s="1203"/>
      <c r="E32" s="1203"/>
      <c r="F32" s="191"/>
      <c r="G32" s="191"/>
      <c r="H32" s="191"/>
      <c r="I32" s="1203" t="s">
        <v>399</v>
      </c>
      <c r="J32" s="1203"/>
      <c r="K32" s="1203"/>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212" t="s">
        <v>310</v>
      </c>
      <c r="C40" s="1212"/>
      <c r="D40" s="1212"/>
      <c r="E40" s="1212"/>
      <c r="F40" s="1212"/>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995" t="s">
        <v>441</v>
      </c>
      <c r="B43" s="995"/>
      <c r="C43" s="995"/>
      <c r="D43" s="995"/>
      <c r="E43" s="995"/>
      <c r="F43" s="191"/>
      <c r="G43" s="310"/>
      <c r="H43" s="996" t="s">
        <v>353</v>
      </c>
      <c r="I43" s="996"/>
      <c r="J43" s="996"/>
      <c r="K43" s="996"/>
      <c r="L43" s="996"/>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140" t="s">
        <v>313</v>
      </c>
      <c r="B1" s="1140"/>
      <c r="C1" s="1140"/>
      <c r="D1" s="1140"/>
      <c r="E1" s="315"/>
      <c r="F1" s="1136" t="s">
        <v>476</v>
      </c>
      <c r="G1" s="1136"/>
      <c r="H1" s="1136"/>
      <c r="I1" s="1136"/>
      <c r="J1" s="1136"/>
      <c r="K1" s="1136"/>
      <c r="L1" s="1136"/>
      <c r="M1" s="1136"/>
      <c r="N1" s="1136"/>
      <c r="O1" s="1136"/>
      <c r="P1" s="316" t="s">
        <v>400</v>
      </c>
      <c r="Q1" s="317"/>
      <c r="R1" s="317"/>
      <c r="S1" s="317"/>
      <c r="T1" s="317"/>
    </row>
    <row r="2" spans="1:20" s="186" customFormat="1" ht="20.25" customHeight="1">
      <c r="A2" s="1245" t="s">
        <v>410</v>
      </c>
      <c r="B2" s="1245"/>
      <c r="C2" s="1245"/>
      <c r="D2" s="1245"/>
      <c r="E2" s="315"/>
      <c r="F2" s="1136"/>
      <c r="G2" s="1136"/>
      <c r="H2" s="1136"/>
      <c r="I2" s="1136"/>
      <c r="J2" s="1136"/>
      <c r="K2" s="1136"/>
      <c r="L2" s="1136"/>
      <c r="M2" s="1136"/>
      <c r="N2" s="1136"/>
      <c r="O2" s="1136"/>
      <c r="P2" s="317" t="s">
        <v>442</v>
      </c>
      <c r="Q2" s="317"/>
      <c r="R2" s="317"/>
      <c r="S2" s="317"/>
      <c r="T2" s="317"/>
    </row>
    <row r="3" spans="1:20" s="186" customFormat="1" ht="15" customHeight="1">
      <c r="A3" s="1245" t="s">
        <v>362</v>
      </c>
      <c r="B3" s="1245"/>
      <c r="C3" s="1245"/>
      <c r="D3" s="1245"/>
      <c r="E3" s="315"/>
      <c r="F3" s="1136"/>
      <c r="G3" s="1136"/>
      <c r="H3" s="1136"/>
      <c r="I3" s="1136"/>
      <c r="J3" s="1136"/>
      <c r="K3" s="1136"/>
      <c r="L3" s="1136"/>
      <c r="M3" s="1136"/>
      <c r="N3" s="1136"/>
      <c r="O3" s="1136"/>
      <c r="P3" s="316" t="s">
        <v>468</v>
      </c>
      <c r="Q3" s="316"/>
      <c r="R3" s="316"/>
      <c r="S3" s="318"/>
      <c r="T3" s="318"/>
    </row>
    <row r="4" spans="1:20" s="186" customFormat="1" ht="15.75" customHeight="1">
      <c r="A4" s="1234" t="s">
        <v>443</v>
      </c>
      <c r="B4" s="1234"/>
      <c r="C4" s="1234"/>
      <c r="D4" s="1234"/>
      <c r="E4" s="316"/>
      <c r="F4" s="1136"/>
      <c r="G4" s="1136"/>
      <c r="H4" s="1136"/>
      <c r="I4" s="1136"/>
      <c r="J4" s="1136"/>
      <c r="K4" s="1136"/>
      <c r="L4" s="1136"/>
      <c r="M4" s="1136"/>
      <c r="N4" s="1136"/>
      <c r="O4" s="1136"/>
      <c r="P4" s="317" t="s">
        <v>412</v>
      </c>
      <c r="Q4" s="316"/>
      <c r="R4" s="316"/>
      <c r="S4" s="318"/>
      <c r="T4" s="318"/>
    </row>
    <row r="5" spans="1:18" s="186" customFormat="1" ht="24" customHeight="1">
      <c r="A5" s="319"/>
      <c r="B5" s="319"/>
      <c r="C5" s="319"/>
      <c r="F5" s="1246"/>
      <c r="G5" s="1246"/>
      <c r="H5" s="1246"/>
      <c r="I5" s="1246"/>
      <c r="J5" s="1246"/>
      <c r="K5" s="1246"/>
      <c r="L5" s="1246"/>
      <c r="M5" s="1246"/>
      <c r="N5" s="1246"/>
      <c r="O5" s="1246"/>
      <c r="P5" s="320" t="s">
        <v>444</v>
      </c>
      <c r="Q5" s="321"/>
      <c r="R5" s="321"/>
    </row>
    <row r="6" spans="1:20" s="322" customFormat="1" ht="21.75" customHeight="1">
      <c r="A6" s="1238" t="s">
        <v>72</v>
      </c>
      <c r="B6" s="1239"/>
      <c r="C6" s="1143" t="s">
        <v>38</v>
      </c>
      <c r="D6" s="1146"/>
      <c r="E6" s="1143" t="s">
        <v>7</v>
      </c>
      <c r="F6" s="1237"/>
      <c r="G6" s="1237"/>
      <c r="H6" s="1237"/>
      <c r="I6" s="1237"/>
      <c r="J6" s="1237"/>
      <c r="K6" s="1237"/>
      <c r="L6" s="1237"/>
      <c r="M6" s="1237"/>
      <c r="N6" s="1237"/>
      <c r="O6" s="1237"/>
      <c r="P6" s="1237"/>
      <c r="Q6" s="1237"/>
      <c r="R6" s="1237"/>
      <c r="S6" s="1237"/>
      <c r="T6" s="1146"/>
    </row>
    <row r="7" spans="1:21" s="322" customFormat="1" ht="22.5" customHeight="1">
      <c r="A7" s="1240"/>
      <c r="B7" s="1241"/>
      <c r="C7" s="1115" t="s">
        <v>445</v>
      </c>
      <c r="D7" s="1115" t="s">
        <v>446</v>
      </c>
      <c r="E7" s="1143" t="s">
        <v>314</v>
      </c>
      <c r="F7" s="1247"/>
      <c r="G7" s="1247"/>
      <c r="H7" s="1247"/>
      <c r="I7" s="1247"/>
      <c r="J7" s="1247"/>
      <c r="K7" s="1247"/>
      <c r="L7" s="1248"/>
      <c r="M7" s="1143" t="s">
        <v>447</v>
      </c>
      <c r="N7" s="1237"/>
      <c r="O7" s="1237"/>
      <c r="P7" s="1237"/>
      <c r="Q7" s="1237"/>
      <c r="R7" s="1237"/>
      <c r="S7" s="1237"/>
      <c r="T7" s="1146"/>
      <c r="U7" s="323"/>
    </row>
    <row r="8" spans="1:20" s="322" customFormat="1" ht="42.75" customHeight="1">
      <c r="A8" s="1240"/>
      <c r="B8" s="1241"/>
      <c r="C8" s="1116"/>
      <c r="D8" s="1116"/>
      <c r="E8" s="1114" t="s">
        <v>448</v>
      </c>
      <c r="F8" s="1114"/>
      <c r="G8" s="1143" t="s">
        <v>449</v>
      </c>
      <c r="H8" s="1237"/>
      <c r="I8" s="1237"/>
      <c r="J8" s="1237"/>
      <c r="K8" s="1237"/>
      <c r="L8" s="1146"/>
      <c r="M8" s="1114" t="s">
        <v>450</v>
      </c>
      <c r="N8" s="1114"/>
      <c r="O8" s="1143" t="s">
        <v>449</v>
      </c>
      <c r="P8" s="1237"/>
      <c r="Q8" s="1237"/>
      <c r="R8" s="1237"/>
      <c r="S8" s="1237"/>
      <c r="T8" s="1146"/>
    </row>
    <row r="9" spans="1:20" s="322" customFormat="1" ht="35.25" customHeight="1">
      <c r="A9" s="1240"/>
      <c r="B9" s="1241"/>
      <c r="C9" s="1116"/>
      <c r="D9" s="1116"/>
      <c r="E9" s="1115" t="s">
        <v>315</v>
      </c>
      <c r="F9" s="1115" t="s">
        <v>316</v>
      </c>
      <c r="G9" s="1235" t="s">
        <v>317</v>
      </c>
      <c r="H9" s="1236"/>
      <c r="I9" s="1235" t="s">
        <v>318</v>
      </c>
      <c r="J9" s="1236"/>
      <c r="K9" s="1235" t="s">
        <v>319</v>
      </c>
      <c r="L9" s="1236"/>
      <c r="M9" s="1115" t="s">
        <v>320</v>
      </c>
      <c r="N9" s="1115" t="s">
        <v>316</v>
      </c>
      <c r="O9" s="1235" t="s">
        <v>317</v>
      </c>
      <c r="P9" s="1236"/>
      <c r="Q9" s="1235" t="s">
        <v>321</v>
      </c>
      <c r="R9" s="1236"/>
      <c r="S9" s="1235" t="s">
        <v>322</v>
      </c>
      <c r="T9" s="1236"/>
    </row>
    <row r="10" spans="1:20" s="322" customFormat="1" ht="25.5" customHeight="1">
      <c r="A10" s="1235"/>
      <c r="B10" s="1236"/>
      <c r="C10" s="1117"/>
      <c r="D10" s="1117"/>
      <c r="E10" s="1117"/>
      <c r="F10" s="1117"/>
      <c r="G10" s="224" t="s">
        <v>320</v>
      </c>
      <c r="H10" s="224" t="s">
        <v>316</v>
      </c>
      <c r="I10" s="228" t="s">
        <v>320</v>
      </c>
      <c r="J10" s="224" t="s">
        <v>316</v>
      </c>
      <c r="K10" s="228" t="s">
        <v>320</v>
      </c>
      <c r="L10" s="224" t="s">
        <v>316</v>
      </c>
      <c r="M10" s="1117"/>
      <c r="N10" s="1117"/>
      <c r="O10" s="224" t="s">
        <v>320</v>
      </c>
      <c r="P10" s="224" t="s">
        <v>316</v>
      </c>
      <c r="Q10" s="228" t="s">
        <v>320</v>
      </c>
      <c r="R10" s="224" t="s">
        <v>316</v>
      </c>
      <c r="S10" s="228" t="s">
        <v>320</v>
      </c>
      <c r="T10" s="224" t="s">
        <v>316</v>
      </c>
    </row>
    <row r="11" spans="1:32" s="231" customFormat="1" ht="12.75">
      <c r="A11" s="1232" t="s">
        <v>6</v>
      </c>
      <c r="B11" s="1233"/>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243" t="s">
        <v>432</v>
      </c>
      <c r="B12" s="1244"/>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230" t="s">
        <v>408</v>
      </c>
      <c r="B13" s="1231"/>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228" t="s">
        <v>37</v>
      </c>
      <c r="B14" s="1229"/>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112" t="s">
        <v>395</v>
      </c>
      <c r="C29" s="1112"/>
      <c r="D29" s="1112"/>
      <c r="E29" s="1112"/>
      <c r="F29" s="1112"/>
      <c r="G29" s="1112"/>
      <c r="H29" s="190"/>
      <c r="I29" s="190"/>
      <c r="J29" s="191"/>
      <c r="K29" s="190"/>
      <c r="L29" s="1119" t="s">
        <v>395</v>
      </c>
      <c r="M29" s="1119"/>
      <c r="N29" s="1119"/>
      <c r="O29" s="1119"/>
      <c r="P29" s="1119"/>
      <c r="Q29" s="1119"/>
      <c r="R29" s="1119"/>
      <c r="S29" s="1119"/>
      <c r="T29" s="1119"/>
    </row>
    <row r="30" spans="1:20" ht="15" customHeight="1">
      <c r="A30" s="189"/>
      <c r="B30" s="1125" t="s">
        <v>43</v>
      </c>
      <c r="C30" s="1125"/>
      <c r="D30" s="1125"/>
      <c r="E30" s="1125"/>
      <c r="F30" s="1125"/>
      <c r="G30" s="1125"/>
      <c r="H30" s="192"/>
      <c r="I30" s="192"/>
      <c r="J30" s="192"/>
      <c r="K30" s="192"/>
      <c r="L30" s="1128" t="s">
        <v>351</v>
      </c>
      <c r="M30" s="1128"/>
      <c r="N30" s="1128"/>
      <c r="O30" s="1128"/>
      <c r="P30" s="1128"/>
      <c r="Q30" s="1128"/>
      <c r="R30" s="1128"/>
      <c r="S30" s="1128"/>
      <c r="T30" s="1128"/>
    </row>
    <row r="31" spans="1:20" s="329" customFormat="1" ht="18.75">
      <c r="A31" s="327"/>
      <c r="B31" s="1122"/>
      <c r="C31" s="1122"/>
      <c r="D31" s="1122"/>
      <c r="E31" s="1122"/>
      <c r="F31" s="1122"/>
      <c r="G31" s="328"/>
      <c r="H31" s="328"/>
      <c r="I31" s="328"/>
      <c r="J31" s="328"/>
      <c r="K31" s="328"/>
      <c r="L31" s="1123"/>
      <c r="M31" s="1123"/>
      <c r="N31" s="1123"/>
      <c r="O31" s="1123"/>
      <c r="P31" s="1123"/>
      <c r="Q31" s="1123"/>
      <c r="R31" s="1123"/>
      <c r="S31" s="1123"/>
      <c r="T31" s="1123"/>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242" t="s">
        <v>399</v>
      </c>
      <c r="C33" s="1242"/>
      <c r="D33" s="1242"/>
      <c r="E33" s="1242"/>
      <c r="F33" s="1242"/>
      <c r="G33" s="330"/>
      <c r="H33" s="330"/>
      <c r="I33" s="330"/>
      <c r="J33" s="330"/>
      <c r="K33" s="330"/>
      <c r="L33" s="330"/>
      <c r="M33" s="330"/>
      <c r="N33" s="330"/>
      <c r="O33" s="1242" t="s">
        <v>399</v>
      </c>
      <c r="P33" s="1242"/>
      <c r="Q33" s="1242"/>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95" t="s">
        <v>352</v>
      </c>
      <c r="C39" s="995"/>
      <c r="D39" s="995"/>
      <c r="E39" s="995"/>
      <c r="F39" s="995"/>
      <c r="G39" s="995"/>
      <c r="H39" s="191"/>
      <c r="I39" s="191"/>
      <c r="J39" s="191"/>
      <c r="K39" s="191"/>
      <c r="L39" s="996" t="s">
        <v>353</v>
      </c>
      <c r="M39" s="996"/>
      <c r="N39" s="996"/>
      <c r="O39" s="996"/>
      <c r="P39" s="996"/>
      <c r="Q39" s="996"/>
      <c r="R39" s="996"/>
      <c r="S39" s="996"/>
      <c r="T39" s="996"/>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G8:L8"/>
    <mergeCell ref="A2:D2"/>
    <mergeCell ref="C6:D6"/>
    <mergeCell ref="B39:G39"/>
    <mergeCell ref="L29:T29"/>
    <mergeCell ref="L30:T30"/>
    <mergeCell ref="L39:T39"/>
    <mergeCell ref="B30:G30"/>
    <mergeCell ref="M7:T7"/>
    <mergeCell ref="O9:P9"/>
    <mergeCell ref="K9:L9"/>
    <mergeCell ref="O33:Q33"/>
    <mergeCell ref="B33:F33"/>
    <mergeCell ref="B29:G29"/>
    <mergeCell ref="A12:B12"/>
    <mergeCell ref="Q9:R9"/>
    <mergeCell ref="A1:D1"/>
    <mergeCell ref="A3:D3"/>
    <mergeCell ref="F5:O5"/>
    <mergeCell ref="O8:T8"/>
    <mergeCell ref="D7:D10"/>
    <mergeCell ref="E9:E10"/>
    <mergeCell ref="E6:T6"/>
    <mergeCell ref="S9:T9"/>
    <mergeCell ref="A6:B10"/>
    <mergeCell ref="B31:F31"/>
    <mergeCell ref="L31:T31"/>
    <mergeCell ref="E7:L7"/>
    <mergeCell ref="E8:F8"/>
    <mergeCell ref="M9:M10"/>
    <mergeCell ref="C7:C10"/>
    <mergeCell ref="A14:B14"/>
    <mergeCell ref="A13:B13"/>
    <mergeCell ref="A11:B11"/>
    <mergeCell ref="F1:O4"/>
    <mergeCell ref="F9:F10"/>
    <mergeCell ref="N9:N10"/>
    <mergeCell ref="A4:D4"/>
    <mergeCell ref="M8:N8"/>
    <mergeCell ref="G9:H9"/>
    <mergeCell ref="I9:J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tp computer</cp:lastModifiedBy>
  <cp:lastPrinted>2017-08-06T03:08:49Z</cp:lastPrinted>
  <dcterms:created xsi:type="dcterms:W3CDTF">2004-03-07T02:36:29Z</dcterms:created>
  <dcterms:modified xsi:type="dcterms:W3CDTF">2017-08-09T08:06:58Z</dcterms:modified>
  <cp:category/>
  <cp:version/>
  <cp:contentType/>
  <cp:contentStatus/>
</cp:coreProperties>
</file>